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agoya\OneDrive\【2021名古屋地区】\2021クラス別\"/>
    </mc:Choice>
  </mc:AlternateContent>
  <bookViews>
    <workbookView xWindow="0" yWindow="17550" windowWidth="21600" windowHeight="9615" tabRatio="917"/>
  </bookViews>
  <sheets>
    <sheet name="クラス別第２回" sheetId="47" r:id="rId1"/>
    <sheet name="注意事項" sheetId="4" r:id="rId2"/>
    <sheet name="①団体情報入力" sheetId="7" r:id="rId3"/>
    <sheet name="②選手情報入力" sheetId="3" r:id="rId4"/>
    <sheet name="③リレー情報確認" sheetId="5" state="hidden" r:id="rId5"/>
    <sheet name="④種目別人数" sheetId="17" r:id="rId6"/>
    <sheet name="⑤大会前 提出用" sheetId="43" r:id="rId7"/>
    <sheet name="⑥大会後 個人管理用" sheetId="36" r:id="rId8"/>
    <sheet name="⑦入場許可申請" sheetId="37" r:id="rId9"/>
    <sheet name="⑧リレーの選手が反映されない" sheetId="30" state="hidden" r:id="rId10"/>
    <sheet name="⑨日付が数字になる" sheetId="29" r:id="rId11"/>
    <sheet name="　　　　　" sheetId="14" r:id="rId12"/>
    <sheet name="種目情報" sheetId="18" r:id="rId13"/>
    <sheet name="data_kyogisha" sheetId="2" r:id="rId14"/>
    <sheet name="data_team" sheetId="19" r:id="rId15"/>
    <sheet name="Sheet6" sheetId="23" r:id="rId16"/>
  </sheets>
  <externalReferences>
    <externalReference r:id="rId17"/>
    <externalReference r:id="rId18"/>
    <externalReference r:id="rId19"/>
    <externalReference r:id="rId20"/>
  </externalReferences>
  <definedNames>
    <definedName name="otoko" localSheetId="9">[1]一覧表!#REF!</definedName>
    <definedName name="otoko">[1]一覧表!#REF!</definedName>
    <definedName name="_xlnm.Print_Area" localSheetId="6">'⑤大会前 提出用'!$A$1:$K$23</definedName>
    <definedName name="_xlnm.Print_Area" localSheetId="0">クラス別第２回!$A$1:$H$104</definedName>
    <definedName name="sin" localSheetId="9">[1]一覧表!#REF!</definedName>
    <definedName name="sin">[1]一覧表!#REF!</definedName>
    <definedName name="X" localSheetId="9">[1]一覧表!#REF!</definedName>
    <definedName name="X">[1]一覧表!#REF!</definedName>
    <definedName name="おもて" localSheetId="9">[1]一覧表!#REF!</definedName>
    <definedName name="おもて">[1]一覧表!#REF!</definedName>
    <definedName name="リレー">[2]一覧表!$R$13</definedName>
    <definedName name="学年">[3]個人表!$U$7:$U$12</definedName>
    <definedName name="女子種目">[4]一覧表!$U$13:$U$28</definedName>
    <definedName name="小" localSheetId="9">[1]一覧表!#REF!</definedName>
    <definedName name="小" localSheetId="10">[1]一覧表!#REF!</definedName>
    <definedName name="小">[1]一覧表!#REF!</definedName>
    <definedName name="小リレー" localSheetId="7">[1]一覧表!#REF!</definedName>
    <definedName name="小リレー" localSheetId="8">[1]一覧表!#REF!</definedName>
    <definedName name="小リレー" localSheetId="9">[1]一覧表!#REF!</definedName>
    <definedName name="小リレー" localSheetId="10">[1]一覧表!#REF!</definedName>
    <definedName name="小リレー">[1]一覧表!#REF!</definedName>
    <definedName name="小学校" localSheetId="7">[1]一覧表!#REF!</definedName>
    <definedName name="小学校" localSheetId="8">[1]一覧表!#REF!</definedName>
    <definedName name="小学校" localSheetId="9">[1]一覧表!#REF!</definedName>
    <definedName name="小学校" localSheetId="10">[1]一覧表!#REF!</definedName>
    <definedName name="小学校">[1]一覧表!#REF!</definedName>
    <definedName name="小学生" localSheetId="7">[1]一覧表!#REF!</definedName>
    <definedName name="小学生" localSheetId="8">[1]一覧表!#REF!</definedName>
    <definedName name="小学生" localSheetId="9">[1]一覧表!#REF!</definedName>
    <definedName name="小学生" localSheetId="10">[1]一覧表!#REF!</definedName>
    <definedName name="小学生">[1]一覧表!#REF!</definedName>
    <definedName name="性別">[2]一覧表!$S$13:$S$14</definedName>
    <definedName name="団体カテゴリー" localSheetId="7">[1]一覧表!#REF!</definedName>
    <definedName name="団体カテゴリー" localSheetId="8">[1]一覧表!#REF!</definedName>
    <definedName name="団体カテゴリー" localSheetId="9">[1]一覧表!#REF!</definedName>
    <definedName name="団体カテゴリー" localSheetId="10">[1]一覧表!#REF!</definedName>
    <definedName name="団体カテゴリー">[1]一覧表!#REF!</definedName>
    <definedName name="団体申し込み" localSheetId="7">[1]一覧表!#REF!</definedName>
    <definedName name="団体申し込み" localSheetId="8">[1]一覧表!#REF!</definedName>
    <definedName name="団体申し込み" localSheetId="9">[1]一覧表!#REF!</definedName>
    <definedName name="団体申し込み">[1]一覧表!#REF!</definedName>
    <definedName name="男子種目">[2]一覧表!$T$13:$T$32</definedName>
    <definedName name="男種目">[4]一覧表!$T$13:$T$32</definedName>
    <definedName name="男女">[3]個人表!$V$5:$V$6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 i="4" l="1"/>
  <c r="D8" i="4"/>
  <c r="D7" i="4"/>
  <c r="AB11" i="3"/>
  <c r="AB12" i="3"/>
  <c r="AB13" i="3"/>
  <c r="AB14" i="3"/>
  <c r="AB15" i="3"/>
  <c r="AA11" i="3"/>
  <c r="AB16" i="3"/>
  <c r="AA12" i="3"/>
  <c r="AB17" i="3"/>
  <c r="AA13" i="3"/>
  <c r="AB18" i="3"/>
  <c r="AA14" i="3"/>
  <c r="AB19" i="3"/>
  <c r="AA15" i="3"/>
  <c r="AB20" i="3"/>
  <c r="AA16" i="3"/>
  <c r="AB21" i="3"/>
  <c r="AA17" i="3"/>
  <c r="AB22" i="3"/>
  <c r="AA18" i="3"/>
  <c r="AB23" i="3"/>
  <c r="AA19" i="3"/>
  <c r="AB24" i="3"/>
  <c r="AA20" i="3"/>
  <c r="AB25" i="3"/>
  <c r="AA21" i="3"/>
  <c r="AB26" i="3"/>
  <c r="AA22" i="3"/>
  <c r="AB27" i="3"/>
  <c r="AA23" i="3"/>
  <c r="AB28" i="3"/>
  <c r="AA24" i="3"/>
  <c r="AB29" i="3"/>
  <c r="AA25" i="3"/>
  <c r="AB30" i="3"/>
  <c r="AA26" i="3"/>
  <c r="AB31" i="3"/>
  <c r="AA27" i="3"/>
  <c r="AB32" i="3"/>
  <c r="AA28" i="3"/>
  <c r="AB33" i="3"/>
  <c r="AA29" i="3"/>
  <c r="AB34" i="3"/>
  <c r="AA30" i="3"/>
  <c r="AB35" i="3"/>
  <c r="AA31" i="3"/>
  <c r="AB36" i="3"/>
  <c r="AA32" i="3"/>
  <c r="AB37" i="3"/>
  <c r="AA33" i="3"/>
  <c r="AB38" i="3"/>
  <c r="AA34" i="3"/>
  <c r="AB39" i="3"/>
  <c r="AA35" i="3"/>
  <c r="AB40" i="3"/>
  <c r="AA36" i="3"/>
  <c r="AB41" i="3"/>
  <c r="AA37" i="3"/>
  <c r="AB42" i="3"/>
  <c r="AA38" i="3"/>
  <c r="AB43" i="3"/>
  <c r="AA39" i="3"/>
  <c r="AB44" i="3"/>
  <c r="AA40" i="3"/>
  <c r="AB45" i="3"/>
  <c r="AA41" i="3"/>
  <c r="AA42" i="3"/>
  <c r="AA43" i="3"/>
  <c r="AA44" i="3"/>
  <c r="AA45" i="3"/>
  <c r="AA46" i="3"/>
  <c r="AA47" i="3"/>
  <c r="AA48" i="3"/>
  <c r="AA49" i="3"/>
  <c r="AA50" i="3"/>
  <c r="AA51" i="3"/>
  <c r="AB56" i="3"/>
  <c r="AA52" i="3"/>
  <c r="AA53" i="3"/>
  <c r="AA54" i="3"/>
  <c r="AA55" i="3"/>
  <c r="AA56" i="3"/>
  <c r="AA57" i="3"/>
  <c r="AA58" i="3"/>
  <c r="AA59" i="3"/>
  <c r="AA60" i="3"/>
  <c r="AA61" i="3"/>
  <c r="AA62" i="3"/>
  <c r="AA63" i="3"/>
  <c r="AA64" i="3"/>
  <c r="AA65" i="3"/>
  <c r="AA66" i="3"/>
  <c r="G4" i="4" l="1"/>
  <c r="C4" i="4"/>
  <c r="C3" i="4"/>
  <c r="B16" i="47"/>
  <c r="B5" i="47"/>
  <c r="N3" i="7" l="1"/>
  <c r="C7" i="7" l="1"/>
  <c r="C6" i="7"/>
  <c r="C5" i="7"/>
  <c r="D6" i="17" l="1"/>
  <c r="D3" i="2" l="1"/>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2" i="2"/>
  <c r="F8" i="17" l="1"/>
  <c r="F7" i="17" l="1"/>
  <c r="F20" i="36" l="1"/>
  <c r="C10" i="17"/>
  <c r="G10" i="17" s="1"/>
  <c r="L101" i="3"/>
  <c r="O101" i="3"/>
  <c r="R101" i="3"/>
  <c r="AQ11" i="3"/>
  <c r="AQ12" i="3"/>
  <c r="AQ13" i="3"/>
  <c r="AQ14" i="3"/>
  <c r="AQ15" i="3"/>
  <c r="AQ16" i="3"/>
  <c r="AQ17" i="3"/>
  <c r="AQ18" i="3"/>
  <c r="AQ19" i="3"/>
  <c r="AQ20" i="3"/>
  <c r="AQ21" i="3"/>
  <c r="AQ22" i="3"/>
  <c r="AQ23" i="3"/>
  <c r="AQ24" i="3"/>
  <c r="AQ25" i="3"/>
  <c r="AQ26" i="3"/>
  <c r="AQ27" i="3"/>
  <c r="AQ28" i="3"/>
  <c r="AS11" i="3"/>
  <c r="AS12" i="3"/>
  <c r="AS13" i="3"/>
  <c r="AS14" i="3"/>
  <c r="AS15" i="3"/>
  <c r="AS16" i="3"/>
  <c r="AS17" i="3"/>
  <c r="AS18" i="3"/>
  <c r="AS19" i="3"/>
  <c r="AS20" i="3"/>
  <c r="AS21" i="3"/>
  <c r="AS22" i="3"/>
  <c r="AS23" i="3"/>
  <c r="AS24" i="3"/>
  <c r="AS25" i="3"/>
  <c r="AS26" i="3"/>
  <c r="AS27" i="3"/>
  <c r="AS28" i="3"/>
  <c r="AU11" i="3"/>
  <c r="AU12" i="3"/>
  <c r="AU13" i="3"/>
  <c r="AU14" i="3"/>
  <c r="AU15" i="3"/>
  <c r="AU16" i="3"/>
  <c r="AU17" i="3"/>
  <c r="AU18" i="3"/>
  <c r="AU19" i="3"/>
  <c r="AU20" i="3"/>
  <c r="AU21" i="3"/>
  <c r="AU22" i="3"/>
  <c r="AU23" i="3"/>
  <c r="AU24" i="3"/>
  <c r="AU25" i="3"/>
  <c r="AU26" i="3"/>
  <c r="AU27" i="3"/>
  <c r="AU28" i="3"/>
  <c r="AW11" i="3"/>
  <c r="AW12" i="3"/>
  <c r="AW13" i="3"/>
  <c r="AW14" i="3"/>
  <c r="AW15" i="3"/>
  <c r="AW16" i="3"/>
  <c r="AW17" i="3"/>
  <c r="AW18" i="3"/>
  <c r="AW19" i="3"/>
  <c r="AW20" i="3"/>
  <c r="AW21" i="3"/>
  <c r="AW22" i="3"/>
  <c r="AW23" i="3"/>
  <c r="AW24" i="3"/>
  <c r="AW25" i="3"/>
  <c r="AW26" i="3"/>
  <c r="AW27" i="3"/>
  <c r="AW28" i="3"/>
  <c r="E3" i="2"/>
  <c r="L3" i="2" s="1"/>
  <c r="E4" i="2"/>
  <c r="E5" i="2"/>
  <c r="E6" i="2"/>
  <c r="E7" i="2"/>
  <c r="K7" i="2" s="1"/>
  <c r="E8" i="2"/>
  <c r="E9" i="2"/>
  <c r="E10" i="2"/>
  <c r="E11" i="2"/>
  <c r="E12" i="2"/>
  <c r="E13" i="2"/>
  <c r="E14" i="2"/>
  <c r="E15" i="2"/>
  <c r="E16" i="2"/>
  <c r="E17" i="2"/>
  <c r="E18" i="2"/>
  <c r="E19" i="2"/>
  <c r="O19" i="2" s="1"/>
  <c r="E20" i="2"/>
  <c r="E21" i="2"/>
  <c r="E22" i="2"/>
  <c r="E23" i="2"/>
  <c r="L23" i="2" s="1"/>
  <c r="E24" i="2"/>
  <c r="E25" i="2"/>
  <c r="E26" i="2"/>
  <c r="E27" i="2"/>
  <c r="L27" i="2" s="1"/>
  <c r="E28" i="2"/>
  <c r="E29" i="2"/>
  <c r="E30" i="2"/>
  <c r="E31" i="2"/>
  <c r="E32" i="2"/>
  <c r="E33" i="2"/>
  <c r="E34" i="2"/>
  <c r="E35" i="2"/>
  <c r="E36" i="2"/>
  <c r="E37" i="2"/>
  <c r="E38" i="2"/>
  <c r="E39" i="2"/>
  <c r="AH39" i="2" s="1"/>
  <c r="E40" i="2"/>
  <c r="E41" i="2"/>
  <c r="E42" i="2"/>
  <c r="E43" i="2"/>
  <c r="AG43" i="2" s="1"/>
  <c r="E44" i="2"/>
  <c r="E45" i="2"/>
  <c r="E46" i="2"/>
  <c r="E47" i="2"/>
  <c r="AE47" i="2" s="1"/>
  <c r="E48" i="2"/>
  <c r="E49" i="2"/>
  <c r="E50" i="2"/>
  <c r="E51" i="2"/>
  <c r="O51" i="2" s="1"/>
  <c r="E52" i="2"/>
  <c r="E53" i="2"/>
  <c r="E54" i="2"/>
  <c r="E55" i="2"/>
  <c r="H55" i="2" s="1"/>
  <c r="E56" i="2"/>
  <c r="E57" i="2"/>
  <c r="E58" i="2"/>
  <c r="E59" i="2"/>
  <c r="L59" i="2" s="1"/>
  <c r="E60" i="2"/>
  <c r="E61" i="2"/>
  <c r="E62" i="2"/>
  <c r="E63" i="2"/>
  <c r="F63" i="2" s="1"/>
  <c r="E64" i="2"/>
  <c r="E65" i="2"/>
  <c r="E66" i="2"/>
  <c r="E67" i="2"/>
  <c r="AI67" i="2" s="1"/>
  <c r="E68" i="2"/>
  <c r="E69" i="2"/>
  <c r="E70" i="2"/>
  <c r="E71" i="2"/>
  <c r="AH71" i="2" s="1"/>
  <c r="E72" i="2"/>
  <c r="E73" i="2"/>
  <c r="E74" i="2"/>
  <c r="E75" i="2"/>
  <c r="Z75" i="2" s="1"/>
  <c r="E76" i="2"/>
  <c r="E77" i="2"/>
  <c r="E78" i="2"/>
  <c r="E79" i="2"/>
  <c r="E80" i="2"/>
  <c r="E81" i="2"/>
  <c r="E82" i="2"/>
  <c r="E83" i="2"/>
  <c r="AC83" i="2" s="1"/>
  <c r="E84" i="2"/>
  <c r="E85" i="2"/>
  <c r="E86" i="2"/>
  <c r="AE86" i="2" s="1"/>
  <c r="E87" i="2"/>
  <c r="AJ87" i="2" s="1"/>
  <c r="E88" i="2"/>
  <c r="E89" i="2"/>
  <c r="E90" i="2"/>
  <c r="E91" i="2"/>
  <c r="AD91" i="2" s="1"/>
  <c r="E2" i="2"/>
  <c r="B6" i="17"/>
  <c r="C5" i="17"/>
  <c r="P1" i="5"/>
  <c r="AW29" i="3"/>
  <c r="AW30" i="3"/>
  <c r="AW31" i="3"/>
  <c r="AW32" i="3"/>
  <c r="AW33" i="3"/>
  <c r="AW34" i="3"/>
  <c r="AW35" i="3"/>
  <c r="AW36" i="3"/>
  <c r="AW37" i="3"/>
  <c r="AW38" i="3"/>
  <c r="AW39" i="3"/>
  <c r="AW40" i="3"/>
  <c r="AW41" i="3"/>
  <c r="AW42" i="3"/>
  <c r="AW43" i="3"/>
  <c r="AW44" i="3"/>
  <c r="AW45" i="3"/>
  <c r="AW46" i="3"/>
  <c r="AW47" i="3"/>
  <c r="AW48" i="3"/>
  <c r="AW49" i="3"/>
  <c r="AW50" i="3"/>
  <c r="AW51" i="3"/>
  <c r="AW52" i="3"/>
  <c r="AW53" i="3"/>
  <c r="AW54" i="3"/>
  <c r="AW55" i="3"/>
  <c r="AW56" i="3"/>
  <c r="AW57" i="3"/>
  <c r="AW58" i="3"/>
  <c r="AW59" i="3"/>
  <c r="AW60" i="3"/>
  <c r="AW61" i="3"/>
  <c r="AW62" i="3"/>
  <c r="AW63" i="3"/>
  <c r="AW64" i="3"/>
  <c r="AW65" i="3"/>
  <c r="AW66" i="3"/>
  <c r="AW67" i="3"/>
  <c r="AW68" i="3"/>
  <c r="AW69" i="3"/>
  <c r="AW70" i="3"/>
  <c r="AW71" i="3"/>
  <c r="AW72" i="3"/>
  <c r="AW73" i="3"/>
  <c r="AW74" i="3"/>
  <c r="AW75" i="3"/>
  <c r="AW76" i="3"/>
  <c r="AW77" i="3"/>
  <c r="AW78" i="3"/>
  <c r="AW79" i="3"/>
  <c r="AW80" i="3"/>
  <c r="AW81" i="3"/>
  <c r="AW82" i="3"/>
  <c r="AW83" i="3"/>
  <c r="AW84" i="3"/>
  <c r="AW85" i="3"/>
  <c r="AW86" i="3"/>
  <c r="AW87" i="3"/>
  <c r="AW88" i="3"/>
  <c r="AW89" i="3"/>
  <c r="AW90" i="3"/>
  <c r="AW91" i="3"/>
  <c r="AW92" i="3"/>
  <c r="AW93" i="3"/>
  <c r="AW94" i="3"/>
  <c r="AW95" i="3"/>
  <c r="AW96" i="3"/>
  <c r="AW97" i="3"/>
  <c r="AW98" i="3"/>
  <c r="AW99" i="3"/>
  <c r="AW100"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I17" i="3"/>
  <c r="AI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100" i="3"/>
  <c r="AR11" i="3"/>
  <c r="AR12" i="3" s="1"/>
  <c r="AR13" i="3" s="1"/>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AR34" i="3" s="1"/>
  <c r="AR35" i="3" s="1"/>
  <c r="AR36" i="3" s="1"/>
  <c r="AR37" i="3" s="1"/>
  <c r="AR38" i="3" s="1"/>
  <c r="AR39" i="3" s="1"/>
  <c r="AR40" i="3" s="1"/>
  <c r="AR41" i="3" s="1"/>
  <c r="AR42" i="3" s="1"/>
  <c r="AR43" i="3" s="1"/>
  <c r="AR44" i="3" s="1"/>
  <c r="AR45" i="3" s="1"/>
  <c r="AR46" i="3" s="1"/>
  <c r="AR47" i="3" s="1"/>
  <c r="AR48" i="3" s="1"/>
  <c r="AR49" i="3" s="1"/>
  <c r="AR50" i="3" s="1"/>
  <c r="AR51" i="3" s="1"/>
  <c r="AR52" i="3" s="1"/>
  <c r="AR53" i="3" s="1"/>
  <c r="AR54" i="3" s="1"/>
  <c r="AR55" i="3" s="1"/>
  <c r="AR56" i="3" s="1"/>
  <c r="AR57" i="3" s="1"/>
  <c r="AR58" i="3" s="1"/>
  <c r="AR59" i="3" s="1"/>
  <c r="AR60" i="3" s="1"/>
  <c r="AR61" i="3" s="1"/>
  <c r="AR62" i="3" s="1"/>
  <c r="AR63" i="3" s="1"/>
  <c r="AR64" i="3" s="1"/>
  <c r="AR65" i="3" s="1"/>
  <c r="AR66" i="3" s="1"/>
  <c r="AR67" i="3" s="1"/>
  <c r="AR68" i="3" s="1"/>
  <c r="AR69" i="3" s="1"/>
  <c r="AR70" i="3" s="1"/>
  <c r="AR71" i="3" s="1"/>
  <c r="AR72" i="3" s="1"/>
  <c r="AR73" i="3" s="1"/>
  <c r="AR74" i="3" s="1"/>
  <c r="AR75" i="3" s="1"/>
  <c r="AR76" i="3" s="1"/>
  <c r="AR77" i="3" s="1"/>
  <c r="AR78" i="3" s="1"/>
  <c r="AR79" i="3" s="1"/>
  <c r="AR80" i="3" s="1"/>
  <c r="AR81" i="3" s="1"/>
  <c r="AR82" i="3" s="1"/>
  <c r="AR83" i="3" s="1"/>
  <c r="AR84" i="3" s="1"/>
  <c r="AR85" i="3" s="1"/>
  <c r="AR86" i="3" s="1"/>
  <c r="AR87" i="3" s="1"/>
  <c r="AR88" i="3" s="1"/>
  <c r="AR89" i="3" s="1"/>
  <c r="AR90" i="3" s="1"/>
  <c r="AR91" i="3" s="1"/>
  <c r="AR92" i="3" s="1"/>
  <c r="AR93" i="3" s="1"/>
  <c r="AR94" i="3" s="1"/>
  <c r="AR95" i="3" s="1"/>
  <c r="AR96" i="3" s="1"/>
  <c r="AR97" i="3" s="1"/>
  <c r="AR98" i="3" s="1"/>
  <c r="AR99" i="3" s="1"/>
  <c r="AR100" i="3" s="1"/>
  <c r="AO14" i="3"/>
  <c r="AO15" i="3"/>
  <c r="AO23" i="3"/>
  <c r="AO24" i="3"/>
  <c r="AO25" i="3"/>
  <c r="AO26" i="3"/>
  <c r="AO27" i="3"/>
  <c r="AO28" i="3"/>
  <c r="AO29" i="3"/>
  <c r="AO30" i="3"/>
  <c r="AO31" i="3"/>
  <c r="AO32" i="3"/>
  <c r="AO34" i="3"/>
  <c r="AO35" i="3"/>
  <c r="AO36" i="3"/>
  <c r="AO37" i="3"/>
  <c r="AO38" i="3"/>
  <c r="AO39" i="3"/>
  <c r="AO40" i="3"/>
  <c r="AO42" i="3"/>
  <c r="AO43" i="3"/>
  <c r="AO44" i="3"/>
  <c r="AO45" i="3"/>
  <c r="AO46" i="3"/>
  <c r="AO47" i="3"/>
  <c r="AO48" i="3"/>
  <c r="AO50" i="3"/>
  <c r="AO51" i="3"/>
  <c r="AO52" i="3"/>
  <c r="AO53" i="3"/>
  <c r="AO54" i="3"/>
  <c r="AO55" i="3"/>
  <c r="AO56" i="3"/>
  <c r="AO58" i="3"/>
  <c r="AO59" i="3"/>
  <c r="AO60" i="3"/>
  <c r="AO61" i="3"/>
  <c r="AO62" i="3"/>
  <c r="AO63" i="3"/>
  <c r="AO64" i="3"/>
  <c r="AO66" i="3"/>
  <c r="AO67" i="3"/>
  <c r="AO68" i="3"/>
  <c r="AO69" i="3"/>
  <c r="AO70" i="3"/>
  <c r="AO71" i="3"/>
  <c r="AO72" i="3"/>
  <c r="AO74" i="3"/>
  <c r="AO75" i="3"/>
  <c r="AO76" i="3"/>
  <c r="AO77" i="3"/>
  <c r="AO78" i="3"/>
  <c r="AO79" i="3"/>
  <c r="AO80" i="3"/>
  <c r="AO82" i="3"/>
  <c r="AO83" i="3"/>
  <c r="AO84" i="3"/>
  <c r="AO85" i="3"/>
  <c r="AO86" i="3"/>
  <c r="AO87" i="3"/>
  <c r="AO88" i="3"/>
  <c r="AO90" i="3"/>
  <c r="AO91" i="3"/>
  <c r="AO92" i="3"/>
  <c r="AO93" i="3"/>
  <c r="AO94" i="3"/>
  <c r="AO95" i="3"/>
  <c r="AO96" i="3"/>
  <c r="AO98" i="3"/>
  <c r="AO99" i="3"/>
  <c r="AO100"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AJ100" i="3"/>
  <c r="AJ12" i="3"/>
  <c r="AJ13" i="3"/>
  <c r="AJ14" i="3"/>
  <c r="AJ16" i="3"/>
  <c r="AJ17" i="3"/>
  <c r="AD12" i="3"/>
  <c r="AD14" i="3"/>
  <c r="AD15"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1" i="3"/>
  <c r="AI15" i="3"/>
  <c r="AO17" i="3"/>
  <c r="AO19" i="3"/>
  <c r="AO21" i="3"/>
  <c r="AE26" i="2"/>
  <c r="AF35" i="2"/>
  <c r="AC55" i="2"/>
  <c r="AD74" i="2"/>
  <c r="K91" i="2"/>
  <c r="I103" i="3"/>
  <c r="I104" i="3"/>
  <c r="AE100" i="3"/>
  <c r="AF100" i="3"/>
  <c r="AG100" i="3"/>
  <c r="AH100" i="3"/>
  <c r="AK100" i="3"/>
  <c r="AL100" i="3"/>
  <c r="AM100" i="3"/>
  <c r="AN100" i="3"/>
  <c r="AP11" i="3"/>
  <c r="AP12" i="3" s="1"/>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P34" i="3" s="1"/>
  <c r="AP35" i="3" s="1"/>
  <c r="AP36" i="3" s="1"/>
  <c r="AP37" i="3" s="1"/>
  <c r="AP38" i="3" s="1"/>
  <c r="AP39" i="3" s="1"/>
  <c r="AP40" i="3" s="1"/>
  <c r="AP41" i="3" s="1"/>
  <c r="AP42" i="3" s="1"/>
  <c r="AP43" i="3" s="1"/>
  <c r="AP44" i="3" s="1"/>
  <c r="AP45" i="3" s="1"/>
  <c r="AP46" i="3" s="1"/>
  <c r="AP47" i="3" s="1"/>
  <c r="AP48" i="3" s="1"/>
  <c r="AP49" i="3" s="1"/>
  <c r="AP50" i="3" s="1"/>
  <c r="AP51" i="3" s="1"/>
  <c r="AP52" i="3" s="1"/>
  <c r="AP53" i="3" s="1"/>
  <c r="AP54" i="3" s="1"/>
  <c r="AP55" i="3" s="1"/>
  <c r="AP56" i="3" s="1"/>
  <c r="AP57" i="3" s="1"/>
  <c r="AP58" i="3" s="1"/>
  <c r="AP59" i="3" s="1"/>
  <c r="AP60" i="3" s="1"/>
  <c r="AP61" i="3" s="1"/>
  <c r="AP62" i="3" s="1"/>
  <c r="AP63" i="3" s="1"/>
  <c r="AP64" i="3" s="1"/>
  <c r="AP65" i="3" s="1"/>
  <c r="AP66" i="3" s="1"/>
  <c r="AP67" i="3" s="1"/>
  <c r="AP68" i="3" s="1"/>
  <c r="AP69" i="3" s="1"/>
  <c r="AP70" i="3" s="1"/>
  <c r="AP71" i="3" s="1"/>
  <c r="AP72" i="3" s="1"/>
  <c r="AP73" i="3" s="1"/>
  <c r="AP74" i="3" s="1"/>
  <c r="AP75" i="3" s="1"/>
  <c r="AP76" i="3" s="1"/>
  <c r="AP77" i="3" s="1"/>
  <c r="AP78" i="3" s="1"/>
  <c r="AP79" i="3" s="1"/>
  <c r="AP80" i="3" s="1"/>
  <c r="AP81" i="3" s="1"/>
  <c r="AP82" i="3" s="1"/>
  <c r="AP83" i="3" s="1"/>
  <c r="AP84" i="3" s="1"/>
  <c r="AP85" i="3" s="1"/>
  <c r="AP86" i="3" s="1"/>
  <c r="AP87" i="3" s="1"/>
  <c r="AP88" i="3" s="1"/>
  <c r="AP89" i="3" s="1"/>
  <c r="AP90" i="3" s="1"/>
  <c r="AP91" i="3" s="1"/>
  <c r="AP92" i="3" s="1"/>
  <c r="AP93" i="3" s="1"/>
  <c r="AP94" i="3" s="1"/>
  <c r="AP95" i="3" s="1"/>
  <c r="AP96" i="3" s="1"/>
  <c r="AP97" i="3" s="1"/>
  <c r="AP98" i="3" s="1"/>
  <c r="AP99" i="3" s="1"/>
  <c r="AP100" i="3" s="1"/>
  <c r="A3" i="17"/>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C14" i="17"/>
  <c r="C13" i="17"/>
  <c r="B14" i="17"/>
  <c r="B13" i="17"/>
  <c r="X8" i="5"/>
  <c r="R8" i="5"/>
  <c r="L8" i="5"/>
  <c r="F8" i="5"/>
  <c r="F14" i="17"/>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L11" i="3"/>
  <c r="AK11" i="3"/>
  <c r="AF11" i="3"/>
  <c r="AE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H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N11" i="3"/>
  <c r="AH11"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AM63" i="3"/>
  <c r="AM62" i="3"/>
  <c r="AM61" i="3"/>
  <c r="AM60" i="3"/>
  <c r="AM59" i="3"/>
  <c r="AM58" i="3"/>
  <c r="AM57" i="3"/>
  <c r="AM56" i="3"/>
  <c r="AM55" i="3"/>
  <c r="AM54" i="3"/>
  <c r="AM53" i="3"/>
  <c r="AM52" i="3"/>
  <c r="AM51" i="3"/>
  <c r="AM50" i="3"/>
  <c r="AM49" i="3"/>
  <c r="AM48" i="3"/>
  <c r="AM47" i="3"/>
  <c r="AM46" i="3"/>
  <c r="AM45"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K99" i="3"/>
  <c r="AK98" i="3"/>
  <c r="AK97" i="3"/>
  <c r="AK96" i="3"/>
  <c r="AK95" i="3"/>
  <c r="AK94" i="3"/>
  <c r="AK93" i="3"/>
  <c r="AK92" i="3"/>
  <c r="AK91" i="3"/>
  <c r="AK90" i="3"/>
  <c r="AK89" i="3"/>
  <c r="AK88" i="3"/>
  <c r="AK87" i="3"/>
  <c r="AK86" i="3"/>
  <c r="AK85" i="3"/>
  <c r="AK84" i="3"/>
  <c r="AK83" i="3"/>
  <c r="AK82" i="3"/>
  <c r="AK81" i="3"/>
  <c r="AK80" i="3"/>
  <c r="AK79" i="3"/>
  <c r="AK78" i="3"/>
  <c r="AK77" i="3"/>
  <c r="AK76" i="3"/>
  <c r="AK75" i="3"/>
  <c r="AK74" i="3"/>
  <c r="AK73" i="3"/>
  <c r="AK72" i="3"/>
  <c r="AK71" i="3"/>
  <c r="AK70" i="3"/>
  <c r="AK69" i="3"/>
  <c r="AK68" i="3"/>
  <c r="AK67" i="3"/>
  <c r="AK66" i="3"/>
  <c r="AK65" i="3"/>
  <c r="AK64" i="3"/>
  <c r="AK63" i="3"/>
  <c r="AK62" i="3"/>
  <c r="AK61" i="3"/>
  <c r="AK60" i="3"/>
  <c r="AK59" i="3"/>
  <c r="AK58" i="3"/>
  <c r="AK57" i="3"/>
  <c r="AK56" i="3"/>
  <c r="AK55" i="3"/>
  <c r="AK54" i="3"/>
  <c r="AK53" i="3"/>
  <c r="AK52" i="3"/>
  <c r="AK51" i="3"/>
  <c r="AK50" i="3"/>
  <c r="AK49" i="3"/>
  <c r="AK48" i="3"/>
  <c r="AK47" i="3"/>
  <c r="AK46" i="3"/>
  <c r="AK45" i="3"/>
  <c r="AK44" i="3"/>
  <c r="AK43" i="3"/>
  <c r="AK42" i="3"/>
  <c r="AK41" i="3"/>
  <c r="AK40" i="3"/>
  <c r="AK39" i="3"/>
  <c r="AK38" i="3"/>
  <c r="AK37" i="3"/>
  <c r="AK36" i="3"/>
  <c r="AK35" i="3"/>
  <c r="AK34" i="3"/>
  <c r="AK33" i="3"/>
  <c r="AK32" i="3"/>
  <c r="AK31" i="3"/>
  <c r="AK30" i="3"/>
  <c r="AK29" i="3"/>
  <c r="AK28" i="3"/>
  <c r="AK27" i="3"/>
  <c r="AK26" i="3"/>
  <c r="AK25" i="3"/>
  <c r="AK24" i="3"/>
  <c r="AK23" i="3"/>
  <c r="AK22" i="3"/>
  <c r="AK21" i="3"/>
  <c r="AK20" i="3"/>
  <c r="AK19" i="3"/>
  <c r="AK18" i="3"/>
  <c r="AK17" i="3"/>
  <c r="AK16" i="3"/>
  <c r="AK15" i="3"/>
  <c r="AK14" i="3"/>
  <c r="AK13" i="3"/>
  <c r="AK12"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1" i="3"/>
  <c r="K31" i="2"/>
  <c r="AD27" i="2"/>
  <c r="K23" i="2"/>
  <c r="AD23" i="2"/>
  <c r="V19" i="2"/>
  <c r="AF19" i="2"/>
  <c r="L15" i="2"/>
  <c r="AD15" i="2"/>
  <c r="AO22" i="3"/>
  <c r="L11" i="2"/>
  <c r="H11" i="2"/>
  <c r="AF11" i="2"/>
  <c r="AO18" i="3"/>
  <c r="AE15" i="2"/>
  <c r="AJ7" i="2"/>
  <c r="AF3" i="2"/>
  <c r="AD13" i="3"/>
  <c r="AJ15" i="3"/>
  <c r="AO16" i="3"/>
  <c r="V7" i="2"/>
  <c r="AD16" i="3"/>
  <c r="AO97" i="3"/>
  <c r="AO89" i="3"/>
  <c r="AO81" i="3"/>
  <c r="AO73" i="3"/>
  <c r="AO65" i="3"/>
  <c r="AO57" i="3"/>
  <c r="AO49" i="3"/>
  <c r="AO41" i="3"/>
  <c r="AO33" i="3"/>
  <c r="AV11" i="3"/>
  <c r="AV12" i="3" s="1"/>
  <c r="AV13" i="3" s="1"/>
  <c r="AV14" i="3" s="1"/>
  <c r="AV15" i="3" s="1"/>
  <c r="AV16" i="3" s="1"/>
  <c r="AV17" i="3" s="1"/>
  <c r="AV18" i="3" s="1"/>
  <c r="AV19" i="3" s="1"/>
  <c r="AV20" i="3" s="1"/>
  <c r="AV21" i="3" s="1"/>
  <c r="AV22" i="3" s="1"/>
  <c r="AV23" i="3" s="1"/>
  <c r="AV24" i="3" s="1"/>
  <c r="AV25" i="3" s="1"/>
  <c r="AV26" i="3" s="1"/>
  <c r="AV27" i="3" s="1"/>
  <c r="AV28" i="3" s="1"/>
  <c r="AV29" i="3" s="1"/>
  <c r="AV30" i="3" s="1"/>
  <c r="AV31" i="3" s="1"/>
  <c r="AV32" i="3" s="1"/>
  <c r="AV33" i="3" s="1"/>
  <c r="AV34" i="3" s="1"/>
  <c r="AV35" i="3" s="1"/>
  <c r="AV36" i="3" s="1"/>
  <c r="AV37" i="3" s="1"/>
  <c r="AV38" i="3" s="1"/>
  <c r="AV39" i="3" s="1"/>
  <c r="AV40" i="3" s="1"/>
  <c r="AV41" i="3" s="1"/>
  <c r="AV42" i="3" s="1"/>
  <c r="AV43" i="3" s="1"/>
  <c r="AV44" i="3" s="1"/>
  <c r="AV45" i="3" s="1"/>
  <c r="AV46" i="3" s="1"/>
  <c r="AV47" i="3" s="1"/>
  <c r="AV48" i="3" s="1"/>
  <c r="AV49" i="3" s="1"/>
  <c r="AV50" i="3" s="1"/>
  <c r="AV51" i="3" s="1"/>
  <c r="AV52" i="3" s="1"/>
  <c r="AV53" i="3" s="1"/>
  <c r="AV54" i="3" s="1"/>
  <c r="AV55" i="3" s="1"/>
  <c r="AV56" i="3" s="1"/>
  <c r="AV57" i="3" s="1"/>
  <c r="AV58" i="3" s="1"/>
  <c r="AV59" i="3" s="1"/>
  <c r="AV60" i="3" s="1"/>
  <c r="AV61" i="3" s="1"/>
  <c r="AV62" i="3" s="1"/>
  <c r="AV63" i="3" s="1"/>
  <c r="AV64" i="3" s="1"/>
  <c r="AV65" i="3" s="1"/>
  <c r="AV66" i="3" s="1"/>
  <c r="AV67" i="3" s="1"/>
  <c r="AV68" i="3" s="1"/>
  <c r="AV69" i="3" s="1"/>
  <c r="AV70" i="3" s="1"/>
  <c r="AV71" i="3" s="1"/>
  <c r="AV72" i="3" s="1"/>
  <c r="AV73" i="3" s="1"/>
  <c r="AV74" i="3" s="1"/>
  <c r="AV75" i="3" s="1"/>
  <c r="AV76" i="3" s="1"/>
  <c r="AV77" i="3" s="1"/>
  <c r="AV78" i="3" s="1"/>
  <c r="AV79" i="3" s="1"/>
  <c r="AV80" i="3" s="1"/>
  <c r="AV81" i="3" s="1"/>
  <c r="AV82" i="3" s="1"/>
  <c r="AV83" i="3" s="1"/>
  <c r="AV84" i="3" s="1"/>
  <c r="AV85" i="3" s="1"/>
  <c r="AV86" i="3" s="1"/>
  <c r="AV87" i="3" s="1"/>
  <c r="AV88" i="3" s="1"/>
  <c r="AV89" i="3" s="1"/>
  <c r="AV90" i="3" s="1"/>
  <c r="AV91" i="3" s="1"/>
  <c r="AV92" i="3" s="1"/>
  <c r="AV93" i="3" s="1"/>
  <c r="AV94" i="3" s="1"/>
  <c r="AV95" i="3" s="1"/>
  <c r="AV96" i="3" s="1"/>
  <c r="AV97" i="3" s="1"/>
  <c r="AV98" i="3" s="1"/>
  <c r="AV99" i="3" s="1"/>
  <c r="AV100" i="3" s="1"/>
  <c r="AT11" i="3"/>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J11" i="3"/>
  <c r="AH3" i="2"/>
  <c r="AO20" i="3"/>
  <c r="AI16" i="3"/>
  <c r="F1" i="3"/>
  <c r="K83" i="2" l="1"/>
  <c r="AJ63" i="2"/>
  <c r="AE23" i="2"/>
  <c r="H19" i="2"/>
  <c r="AI27" i="2"/>
  <c r="AH91" i="2"/>
  <c r="F75" i="2"/>
  <c r="AE59" i="2"/>
  <c r="R43" i="2"/>
  <c r="H87" i="2"/>
  <c r="AF51" i="2"/>
  <c r="AB89" i="2"/>
  <c r="X89" i="2"/>
  <c r="T89" i="2"/>
  <c r="Y89" i="2"/>
  <c r="U89" i="2"/>
  <c r="Q89" i="2"/>
  <c r="AB85" i="2"/>
  <c r="Y85" i="2"/>
  <c r="U85" i="2"/>
  <c r="X85" i="2"/>
  <c r="T85" i="2"/>
  <c r="Q85" i="2"/>
  <c r="F81" i="2"/>
  <c r="Y81" i="2"/>
  <c r="U81" i="2"/>
  <c r="AB81" i="2"/>
  <c r="X81" i="2"/>
  <c r="T81" i="2"/>
  <c r="Q81" i="2"/>
  <c r="F77" i="2"/>
  <c r="T77" i="2"/>
  <c r="X77" i="2"/>
  <c r="AB77" i="2"/>
  <c r="U77" i="2"/>
  <c r="Q77" i="2"/>
  <c r="Y77" i="2"/>
  <c r="AB73" i="2"/>
  <c r="X73" i="2"/>
  <c r="U73" i="2"/>
  <c r="Y73" i="2"/>
  <c r="T73" i="2"/>
  <c r="Q73" i="2"/>
  <c r="AC69" i="2"/>
  <c r="AB69" i="2"/>
  <c r="X69" i="2"/>
  <c r="U69" i="2"/>
  <c r="T69" i="2"/>
  <c r="Q69" i="2"/>
  <c r="Y69" i="2"/>
  <c r="W65" i="2"/>
  <c r="Y65" i="2"/>
  <c r="U65" i="2"/>
  <c r="AB65" i="2"/>
  <c r="X65" i="2"/>
  <c r="T65" i="2"/>
  <c r="Q65" i="2"/>
  <c r="AB61" i="2"/>
  <c r="X61" i="2"/>
  <c r="T61" i="2"/>
  <c r="U61" i="2"/>
  <c r="Y61" i="2"/>
  <c r="Q61" i="2"/>
  <c r="K57" i="2"/>
  <c r="AB57" i="2"/>
  <c r="X57" i="2"/>
  <c r="Y57" i="2"/>
  <c r="T57" i="2"/>
  <c r="U57" i="2"/>
  <c r="Q57" i="2"/>
  <c r="H53" i="2"/>
  <c r="AB53" i="2"/>
  <c r="U53" i="2"/>
  <c r="Y53" i="2"/>
  <c r="T53" i="2"/>
  <c r="X53" i="2"/>
  <c r="Q53" i="2"/>
  <c r="Y49" i="2"/>
  <c r="U49" i="2"/>
  <c r="AB49" i="2"/>
  <c r="X49" i="2"/>
  <c r="Q49" i="2"/>
  <c r="T49" i="2"/>
  <c r="AI45" i="2"/>
  <c r="AB45" i="2"/>
  <c r="U45" i="2"/>
  <c r="T45" i="2"/>
  <c r="Y45" i="2"/>
  <c r="Q45" i="2"/>
  <c r="X45" i="2"/>
  <c r="AG41" i="2"/>
  <c r="X41" i="2"/>
  <c r="T41" i="2"/>
  <c r="AB41" i="2"/>
  <c r="U41" i="2"/>
  <c r="Y41" i="2"/>
  <c r="Q41" i="2"/>
  <c r="AB37" i="2"/>
  <c r="U37" i="2"/>
  <c r="Y37" i="2"/>
  <c r="X37" i="2"/>
  <c r="T37" i="2"/>
  <c r="Q37" i="2"/>
  <c r="R33" i="2"/>
  <c r="Y33" i="2"/>
  <c r="U33" i="2"/>
  <c r="AB33" i="2"/>
  <c r="X33" i="2"/>
  <c r="T33" i="2"/>
  <c r="Q33" i="2"/>
  <c r="R29" i="2"/>
  <c r="AB29" i="2"/>
  <c r="Y29" i="2"/>
  <c r="T29" i="2"/>
  <c r="X29" i="2"/>
  <c r="Q29" i="2"/>
  <c r="U29" i="2"/>
  <c r="X25" i="2"/>
  <c r="U25" i="2"/>
  <c r="T25" i="2"/>
  <c r="AB25" i="2"/>
  <c r="Y25" i="2"/>
  <c r="Q25" i="2"/>
  <c r="AE21" i="2"/>
  <c r="AB21" i="2"/>
  <c r="Y21" i="2"/>
  <c r="X21" i="2"/>
  <c r="T21" i="2"/>
  <c r="U21" i="2"/>
  <c r="Q21" i="2"/>
  <c r="Y17" i="2"/>
  <c r="U17" i="2"/>
  <c r="AB17" i="2"/>
  <c r="T17" i="2"/>
  <c r="Q17" i="2"/>
  <c r="X17" i="2"/>
  <c r="F13" i="2"/>
  <c r="AB13" i="2"/>
  <c r="T13" i="2"/>
  <c r="X13" i="2"/>
  <c r="U13" i="2"/>
  <c r="Q13" i="2"/>
  <c r="Y13" i="2"/>
  <c r="AA9" i="2"/>
  <c r="X9" i="2"/>
  <c r="U9" i="2"/>
  <c r="Y9" i="2"/>
  <c r="T9" i="2"/>
  <c r="AB9" i="2"/>
  <c r="Q9" i="2"/>
  <c r="Z5" i="2"/>
  <c r="AB5" i="2"/>
  <c r="Y5" i="2"/>
  <c r="X5" i="2"/>
  <c r="U5" i="2"/>
  <c r="T5" i="2"/>
  <c r="Q5" i="2"/>
  <c r="AB88" i="2"/>
  <c r="Y88" i="2"/>
  <c r="X88" i="2"/>
  <c r="U88" i="2"/>
  <c r="T88" i="2"/>
  <c r="Q88" i="2"/>
  <c r="AB84" i="2"/>
  <c r="Y84" i="2"/>
  <c r="X84" i="2"/>
  <c r="U84" i="2"/>
  <c r="T84" i="2"/>
  <c r="Q84" i="2"/>
  <c r="AB80" i="2"/>
  <c r="Y80" i="2"/>
  <c r="X80" i="2"/>
  <c r="U80" i="2"/>
  <c r="T80" i="2"/>
  <c r="Q80" i="2"/>
  <c r="AB76" i="2"/>
  <c r="Y76" i="2"/>
  <c r="X76" i="2"/>
  <c r="U76" i="2"/>
  <c r="T76" i="2"/>
  <c r="Q76" i="2"/>
  <c r="AB72" i="2"/>
  <c r="Y72" i="2"/>
  <c r="X72" i="2"/>
  <c r="U72" i="2"/>
  <c r="T72" i="2"/>
  <c r="Q72" i="2"/>
  <c r="AB68" i="2"/>
  <c r="Y68" i="2"/>
  <c r="X68" i="2"/>
  <c r="U68" i="2"/>
  <c r="T68" i="2"/>
  <c r="Q68" i="2"/>
  <c r="AB64" i="2"/>
  <c r="Y64" i="2"/>
  <c r="X64" i="2"/>
  <c r="U64" i="2"/>
  <c r="T64" i="2"/>
  <c r="Q64" i="2"/>
  <c r="AB60" i="2"/>
  <c r="Y60" i="2"/>
  <c r="X60" i="2"/>
  <c r="U60" i="2"/>
  <c r="T60" i="2"/>
  <c r="Q60" i="2"/>
  <c r="AB56" i="2"/>
  <c r="Y56" i="2"/>
  <c r="X56" i="2"/>
  <c r="U56" i="2"/>
  <c r="T56" i="2"/>
  <c r="Q56" i="2"/>
  <c r="AB52" i="2"/>
  <c r="Y52" i="2"/>
  <c r="X52" i="2"/>
  <c r="U52" i="2"/>
  <c r="T52" i="2"/>
  <c r="Q52" i="2"/>
  <c r="AB48" i="2"/>
  <c r="Y48" i="2"/>
  <c r="X48" i="2"/>
  <c r="U48" i="2"/>
  <c r="T48" i="2"/>
  <c r="Q48" i="2"/>
  <c r="AB44" i="2"/>
  <c r="Y44" i="2"/>
  <c r="X44" i="2"/>
  <c r="U44" i="2"/>
  <c r="T44" i="2"/>
  <c r="Q44" i="2"/>
  <c r="AB40" i="2"/>
  <c r="Y40" i="2"/>
  <c r="X40" i="2"/>
  <c r="U40" i="2"/>
  <c r="T40" i="2"/>
  <c r="Q40" i="2"/>
  <c r="AB36" i="2"/>
  <c r="Y36" i="2"/>
  <c r="X36" i="2"/>
  <c r="U36" i="2"/>
  <c r="T36" i="2"/>
  <c r="Q36" i="2"/>
  <c r="AB32" i="2"/>
  <c r="Y32" i="2"/>
  <c r="X32" i="2"/>
  <c r="U32" i="2"/>
  <c r="T32" i="2"/>
  <c r="Q32" i="2"/>
  <c r="AB28" i="2"/>
  <c r="Y28" i="2"/>
  <c r="X28" i="2"/>
  <c r="U28" i="2"/>
  <c r="T28" i="2"/>
  <c r="Q28" i="2"/>
  <c r="AB24" i="2"/>
  <c r="Y24" i="2"/>
  <c r="X24" i="2"/>
  <c r="U24" i="2"/>
  <c r="T24" i="2"/>
  <c r="Q24" i="2"/>
  <c r="AB20" i="2"/>
  <c r="Y20" i="2"/>
  <c r="X20" i="2"/>
  <c r="U20" i="2"/>
  <c r="T20" i="2"/>
  <c r="Q20" i="2"/>
  <c r="AB16" i="2"/>
  <c r="Y16" i="2"/>
  <c r="X16" i="2"/>
  <c r="U16" i="2"/>
  <c r="T16" i="2"/>
  <c r="Q16" i="2"/>
  <c r="AB12" i="2"/>
  <c r="Y12" i="2"/>
  <c r="X12" i="2"/>
  <c r="U12" i="2"/>
  <c r="T12" i="2"/>
  <c r="Q12" i="2"/>
  <c r="AB8" i="2"/>
  <c r="Y8" i="2"/>
  <c r="X8" i="2"/>
  <c r="U8" i="2"/>
  <c r="T8" i="2"/>
  <c r="Q8" i="2"/>
  <c r="AB4" i="2"/>
  <c r="Y4" i="2"/>
  <c r="X4" i="2"/>
  <c r="U4" i="2"/>
  <c r="T4" i="2"/>
  <c r="Q4" i="2"/>
  <c r="W91" i="2"/>
  <c r="Y91" i="2"/>
  <c r="X91" i="2"/>
  <c r="U91" i="2"/>
  <c r="AB91" i="2"/>
  <c r="T91" i="2"/>
  <c r="Q91" i="2"/>
  <c r="T87" i="2"/>
  <c r="Y87" i="2"/>
  <c r="AB87" i="2"/>
  <c r="U87" i="2"/>
  <c r="X87" i="2"/>
  <c r="Q87" i="2"/>
  <c r="H83" i="2"/>
  <c r="AB83" i="2"/>
  <c r="X83" i="2"/>
  <c r="T83" i="2"/>
  <c r="Y83" i="2"/>
  <c r="U83" i="2"/>
  <c r="Q83" i="2"/>
  <c r="AB79" i="2"/>
  <c r="U79" i="2"/>
  <c r="Y79" i="2"/>
  <c r="X79" i="2"/>
  <c r="T79" i="2"/>
  <c r="Q79" i="2"/>
  <c r="O75" i="2"/>
  <c r="Y75" i="2"/>
  <c r="U75" i="2"/>
  <c r="X75" i="2"/>
  <c r="AB75" i="2"/>
  <c r="T75" i="2"/>
  <c r="Q75" i="2"/>
  <c r="AB71" i="2"/>
  <c r="Y71" i="2"/>
  <c r="T71" i="2"/>
  <c r="X71" i="2"/>
  <c r="Q71" i="2"/>
  <c r="U71" i="2"/>
  <c r="AB67" i="2"/>
  <c r="X67" i="2"/>
  <c r="U67" i="2"/>
  <c r="T67" i="2"/>
  <c r="Y67" i="2"/>
  <c r="Q67" i="2"/>
  <c r="R63" i="2"/>
  <c r="AB63" i="2"/>
  <c r="Y63" i="2"/>
  <c r="X63" i="2"/>
  <c r="T63" i="2"/>
  <c r="Q63" i="2"/>
  <c r="U63" i="2"/>
  <c r="Y59" i="2"/>
  <c r="U59" i="2"/>
  <c r="X59" i="2"/>
  <c r="T59" i="2"/>
  <c r="AB59" i="2"/>
  <c r="Q59" i="2"/>
  <c r="O55" i="2"/>
  <c r="T55" i="2"/>
  <c r="X55" i="2"/>
  <c r="AB55" i="2"/>
  <c r="U55" i="2"/>
  <c r="Y55" i="2"/>
  <c r="Q55" i="2"/>
  <c r="AB51" i="2"/>
  <c r="X51" i="2"/>
  <c r="U51" i="2"/>
  <c r="Y51" i="2"/>
  <c r="T51" i="2"/>
  <c r="Q51" i="2"/>
  <c r="Z47" i="2"/>
  <c r="AB47" i="2"/>
  <c r="X47" i="2"/>
  <c r="U47" i="2"/>
  <c r="T47" i="2"/>
  <c r="Q47" i="2"/>
  <c r="Y47" i="2"/>
  <c r="F43" i="2"/>
  <c r="AB43" i="2"/>
  <c r="Y43" i="2"/>
  <c r="U43" i="2"/>
  <c r="X43" i="2"/>
  <c r="T43" i="2"/>
  <c r="Q43" i="2"/>
  <c r="AB39" i="2"/>
  <c r="X39" i="2"/>
  <c r="T39" i="2"/>
  <c r="U39" i="2"/>
  <c r="Y39" i="2"/>
  <c r="Q39" i="2"/>
  <c r="O35" i="2"/>
  <c r="AB35" i="2"/>
  <c r="X35" i="2"/>
  <c r="Y35" i="2"/>
  <c r="T35" i="2"/>
  <c r="U35" i="2"/>
  <c r="Q35" i="2"/>
  <c r="Z31" i="2"/>
  <c r="AB31" i="2"/>
  <c r="U31" i="2"/>
  <c r="Y31" i="2"/>
  <c r="T31" i="2"/>
  <c r="X31" i="2"/>
  <c r="Q31" i="2"/>
  <c r="AB27" i="2"/>
  <c r="Y27" i="2"/>
  <c r="U27" i="2"/>
  <c r="X27" i="2"/>
  <c r="T27" i="2"/>
  <c r="Q27" i="2"/>
  <c r="AI23" i="2"/>
  <c r="AB23" i="2"/>
  <c r="U23" i="2"/>
  <c r="T23" i="2"/>
  <c r="Y23" i="2"/>
  <c r="X23" i="2"/>
  <c r="Q23" i="2"/>
  <c r="F19" i="2"/>
  <c r="AB19" i="2"/>
  <c r="X19" i="2"/>
  <c r="T19" i="2"/>
  <c r="U19" i="2"/>
  <c r="Q19" i="2"/>
  <c r="Y19" i="2"/>
  <c r="AB15" i="2"/>
  <c r="U15" i="2"/>
  <c r="Y15" i="2"/>
  <c r="X15" i="2"/>
  <c r="T15" i="2"/>
  <c r="Q15" i="2"/>
  <c r="F11" i="2"/>
  <c r="AB11" i="2"/>
  <c r="Y11" i="2"/>
  <c r="U11" i="2"/>
  <c r="X11" i="2"/>
  <c r="T11" i="2"/>
  <c r="Q11" i="2"/>
  <c r="AG7" i="2"/>
  <c r="AB7" i="2"/>
  <c r="Y7" i="2"/>
  <c r="T7" i="2"/>
  <c r="X7" i="2"/>
  <c r="Q7" i="2"/>
  <c r="U7" i="2"/>
  <c r="AB90" i="2"/>
  <c r="X90" i="2"/>
  <c r="U90" i="2"/>
  <c r="T90" i="2"/>
  <c r="Q90" i="2"/>
  <c r="Y90" i="2"/>
  <c r="Y86" i="2"/>
  <c r="AB86" i="2"/>
  <c r="U86" i="2"/>
  <c r="X86" i="2"/>
  <c r="Q86" i="2"/>
  <c r="T86" i="2"/>
  <c r="AB82" i="2"/>
  <c r="X82" i="2"/>
  <c r="T82" i="2"/>
  <c r="Y82" i="2"/>
  <c r="U82" i="2"/>
  <c r="Q82" i="2"/>
  <c r="AB78" i="2"/>
  <c r="X78" i="2"/>
  <c r="Y78" i="2"/>
  <c r="T78" i="2"/>
  <c r="Q78" i="2"/>
  <c r="U78" i="2"/>
  <c r="AB74" i="2"/>
  <c r="U74" i="2"/>
  <c r="Y74" i="2"/>
  <c r="T74" i="2"/>
  <c r="Q74" i="2"/>
  <c r="X74" i="2"/>
  <c r="Y70" i="2"/>
  <c r="U70" i="2"/>
  <c r="X70" i="2"/>
  <c r="Q70" i="2"/>
  <c r="T70" i="2"/>
  <c r="AB70" i="2"/>
  <c r="U66" i="2"/>
  <c r="T66" i="2"/>
  <c r="Y66" i="2"/>
  <c r="AB66" i="2"/>
  <c r="Q66" i="2"/>
  <c r="X66" i="2"/>
  <c r="AB62" i="2"/>
  <c r="X62" i="2"/>
  <c r="T62" i="2"/>
  <c r="U62" i="2"/>
  <c r="Q62" i="2"/>
  <c r="Y62" i="2"/>
  <c r="AB58" i="2"/>
  <c r="U58" i="2"/>
  <c r="Y58" i="2"/>
  <c r="X58" i="2"/>
  <c r="T58" i="2"/>
  <c r="Q58" i="2"/>
  <c r="Y54" i="2"/>
  <c r="U54" i="2"/>
  <c r="X54" i="2"/>
  <c r="AB54" i="2"/>
  <c r="Q54" i="2"/>
  <c r="T54" i="2"/>
  <c r="AB50" i="2"/>
  <c r="Y50" i="2"/>
  <c r="T50" i="2"/>
  <c r="X50" i="2"/>
  <c r="Q50" i="2"/>
  <c r="U50" i="2"/>
  <c r="X46" i="2"/>
  <c r="U46" i="2"/>
  <c r="T46" i="2"/>
  <c r="Y46" i="2"/>
  <c r="Q46" i="2"/>
  <c r="AB46" i="2"/>
  <c r="AB42" i="2"/>
  <c r="Y42" i="2"/>
  <c r="X42" i="2"/>
  <c r="T42" i="2"/>
  <c r="Q42" i="2"/>
  <c r="U42" i="2"/>
  <c r="Y38" i="2"/>
  <c r="U38" i="2"/>
  <c r="AB38" i="2"/>
  <c r="Q38" i="2"/>
  <c r="T38" i="2"/>
  <c r="X38" i="2"/>
  <c r="AB34" i="2"/>
  <c r="T34" i="2"/>
  <c r="X34" i="2"/>
  <c r="U34" i="2"/>
  <c r="Q34" i="2"/>
  <c r="Y34" i="2"/>
  <c r="X30" i="2"/>
  <c r="U30" i="2"/>
  <c r="Y30" i="2"/>
  <c r="T30" i="2"/>
  <c r="Q30" i="2"/>
  <c r="AB30" i="2"/>
  <c r="AB26" i="2"/>
  <c r="X26" i="2"/>
  <c r="U26" i="2"/>
  <c r="T26" i="2"/>
  <c r="Q26" i="2"/>
  <c r="Y26" i="2"/>
  <c r="Y22" i="2"/>
  <c r="U22" i="2"/>
  <c r="AB22" i="2"/>
  <c r="X22" i="2"/>
  <c r="Q22" i="2"/>
  <c r="T22" i="2"/>
  <c r="AB18" i="2"/>
  <c r="X18" i="2"/>
  <c r="T18" i="2"/>
  <c r="U18" i="2"/>
  <c r="Y18" i="2"/>
  <c r="Q18" i="2"/>
  <c r="X14" i="2"/>
  <c r="Y14" i="2"/>
  <c r="T14" i="2"/>
  <c r="Q14" i="2"/>
  <c r="AB14" i="2"/>
  <c r="U14" i="2"/>
  <c r="AB10" i="2"/>
  <c r="U10" i="2"/>
  <c r="Y10" i="2"/>
  <c r="T10" i="2"/>
  <c r="Q10" i="2"/>
  <c r="X10" i="2"/>
  <c r="Y6" i="2"/>
  <c r="U6" i="2"/>
  <c r="AB6" i="2"/>
  <c r="X6" i="2"/>
  <c r="Q6" i="2"/>
  <c r="T6" i="2"/>
  <c r="O3" i="2"/>
  <c r="X3" i="2"/>
  <c r="U3" i="2"/>
  <c r="AB3" i="2"/>
  <c r="T3" i="2"/>
  <c r="Y3" i="2"/>
  <c r="Q3" i="2"/>
  <c r="U2" i="2"/>
  <c r="X2" i="2"/>
  <c r="Z73" i="2"/>
  <c r="W59" i="2"/>
  <c r="AG61" i="2"/>
  <c r="Z7" i="2"/>
  <c r="Z15" i="2"/>
  <c r="Z23" i="2"/>
  <c r="AJ27" i="2"/>
  <c r="Z27" i="2"/>
  <c r="AI11" i="2"/>
  <c r="L7" i="2"/>
  <c r="AD7" i="2"/>
  <c r="F7" i="2"/>
  <c r="H7" i="2" s="1"/>
  <c r="AC19" i="2"/>
  <c r="O11" i="2"/>
  <c r="V11" i="2"/>
  <c r="V15" i="2"/>
  <c r="AC15" i="2"/>
  <c r="AF15" i="2"/>
  <c r="O15" i="2"/>
  <c r="AI19" i="2"/>
  <c r="AD19" i="2"/>
  <c r="L19" i="2"/>
  <c r="V23" i="2"/>
  <c r="AC23" i="2"/>
  <c r="AJ23" i="2"/>
  <c r="AF27" i="2"/>
  <c r="O27" i="2"/>
  <c r="H27" i="2"/>
  <c r="V27" i="2"/>
  <c r="AJ91" i="2"/>
  <c r="AF91" i="2"/>
  <c r="V91" i="2"/>
  <c r="O91" i="2"/>
  <c r="F91" i="2"/>
  <c r="AG87" i="2"/>
  <c r="R87" i="2"/>
  <c r="AH83" i="2"/>
  <c r="AI79" i="2"/>
  <c r="AF75" i="2"/>
  <c r="Z71" i="2"/>
  <c r="K71" i="2"/>
  <c r="AD67" i="2"/>
  <c r="L67" i="2"/>
  <c r="AF63" i="2"/>
  <c r="O63" i="2"/>
  <c r="AI59" i="2"/>
  <c r="AG55" i="2"/>
  <c r="V55" i="2"/>
  <c r="AJ51" i="2"/>
  <c r="Z51" i="2"/>
  <c r="F51" i="2"/>
  <c r="H43" i="2"/>
  <c r="Z39" i="2"/>
  <c r="K39" i="2"/>
  <c r="Z35" i="2"/>
  <c r="F35" i="2"/>
  <c r="F27" i="2"/>
  <c r="AE7" i="2"/>
  <c r="AE11" i="2"/>
  <c r="Z3" i="2"/>
  <c r="AJ3" i="2"/>
  <c r="AJ15" i="2"/>
  <c r="K19" i="2"/>
  <c r="R19" i="2"/>
  <c r="F23" i="2"/>
  <c r="AC7" i="2"/>
  <c r="AH11" i="2"/>
  <c r="R7" i="2"/>
  <c r="AH7" i="2"/>
  <c r="AI7" i="2"/>
  <c r="O7" i="2"/>
  <c r="AF7" i="2"/>
  <c r="AG11" i="2"/>
  <c r="AJ11" i="2"/>
  <c r="AD11" i="2"/>
  <c r="R11" i="2"/>
  <c r="AH15" i="2"/>
  <c r="R15" i="2"/>
  <c r="AJ19" i="2"/>
  <c r="AE19" i="2"/>
  <c r="Z19" i="2"/>
  <c r="AH23" i="2"/>
  <c r="R23" i="2"/>
  <c r="AF23" i="2"/>
  <c r="O23" i="2"/>
  <c r="K27" i="2"/>
  <c r="AH27" i="2"/>
  <c r="R27" i="2"/>
  <c r="O31" i="2"/>
  <c r="AI91" i="2"/>
  <c r="AE91" i="2"/>
  <c r="Z91" i="2"/>
  <c r="L91" i="2"/>
  <c r="AC87" i="2"/>
  <c r="K87" i="2"/>
  <c r="AD83" i="2"/>
  <c r="R83" i="2"/>
  <c r="L79" i="2"/>
  <c r="AE75" i="2"/>
  <c r="L75" i="2"/>
  <c r="AI71" i="2"/>
  <c r="Z67" i="2"/>
  <c r="K67" i="2"/>
  <c r="H63" i="2"/>
  <c r="AH59" i="2"/>
  <c r="AF55" i="2"/>
  <c r="R55" i="2"/>
  <c r="AI51" i="2"/>
  <c r="V51" i="2"/>
  <c r="AJ43" i="2"/>
  <c r="AI39" i="2"/>
  <c r="AI35" i="2"/>
  <c r="V35" i="2"/>
  <c r="I101" i="3"/>
  <c r="C8" i="17" s="1"/>
  <c r="G8" i="17" s="1"/>
  <c r="AC11" i="2"/>
  <c r="Z11" i="2"/>
  <c r="AG15" i="2"/>
  <c r="AH19" i="2"/>
  <c r="AG23" i="2"/>
  <c r="AE27" i="2"/>
  <c r="AG91" i="2"/>
  <c r="AC91" i="2"/>
  <c r="R91" i="2"/>
  <c r="H91" i="2"/>
  <c r="AH87" i="2"/>
  <c r="AI75" i="2"/>
  <c r="V75" i="2"/>
  <c r="AE71" i="2"/>
  <c r="L71" i="2"/>
  <c r="AH67" i="2"/>
  <c r="AG63" i="2"/>
  <c r="V63" i="2"/>
  <c r="Z59" i="2"/>
  <c r="K59" i="2"/>
  <c r="F55" i="2"/>
  <c r="L51" i="2"/>
  <c r="AC43" i="2"/>
  <c r="O43" i="2"/>
  <c r="AD39" i="2"/>
  <c r="L39" i="2"/>
  <c r="AE35" i="2"/>
  <c r="L35" i="2"/>
  <c r="AG27" i="2"/>
  <c r="AG19" i="2"/>
  <c r="AA39" i="2"/>
  <c r="AI65" i="2"/>
  <c r="Z45" i="2"/>
  <c r="B51" i="2"/>
  <c r="AH9" i="2"/>
  <c r="Z9" i="2"/>
  <c r="AI89" i="2"/>
  <c r="H85" i="2"/>
  <c r="L73" i="2"/>
  <c r="AG53" i="2"/>
  <c r="AH49" i="2"/>
  <c r="L45" i="2"/>
  <c r="H33" i="2"/>
  <c r="AE9" i="2"/>
  <c r="R9" i="2"/>
  <c r="K25" i="2"/>
  <c r="Z81" i="2"/>
  <c r="L65" i="2"/>
  <c r="H61" i="2"/>
  <c r="H41" i="2"/>
  <c r="O77" i="2"/>
  <c r="Z65" i="2"/>
  <c r="AD5" i="2"/>
  <c r="V13" i="2"/>
  <c r="AI25" i="2"/>
  <c r="AJ77" i="2"/>
  <c r="AI73" i="2"/>
  <c r="AD57" i="2"/>
  <c r="K49" i="2"/>
  <c r="AG33" i="2"/>
  <c r="W27" i="2"/>
  <c r="B43" i="2"/>
  <c r="F89" i="2"/>
  <c r="H89" i="2"/>
  <c r="Z89" i="2"/>
  <c r="AG89" i="2"/>
  <c r="K89" i="2"/>
  <c r="AC89" i="2"/>
  <c r="AH89" i="2"/>
  <c r="W81" i="2"/>
  <c r="L81" i="2"/>
  <c r="V81" i="2"/>
  <c r="AC81" i="2"/>
  <c r="AI81" i="2"/>
  <c r="O81" i="2"/>
  <c r="AE81" i="2"/>
  <c r="AJ81" i="2"/>
  <c r="AD69" i="2"/>
  <c r="H69" i="2"/>
  <c r="AG69" i="2"/>
  <c r="K61" i="2"/>
  <c r="AD61" i="2"/>
  <c r="AH61" i="2"/>
  <c r="L61" i="2"/>
  <c r="Z61" i="2"/>
  <c r="AE61" i="2"/>
  <c r="AI61" i="2"/>
  <c r="K53" i="2"/>
  <c r="AH53" i="2"/>
  <c r="R53" i="2"/>
  <c r="AC53" i="2"/>
  <c r="F45" i="2"/>
  <c r="O45" i="2"/>
  <c r="V45" i="2"/>
  <c r="AF45" i="2"/>
  <c r="AJ45" i="2"/>
  <c r="AA45" i="2"/>
  <c r="H45" i="2"/>
  <c r="R45" i="2"/>
  <c r="AC45" i="2"/>
  <c r="AG45" i="2"/>
  <c r="O37" i="2"/>
  <c r="AF37" i="2"/>
  <c r="F29" i="2"/>
  <c r="Z29" i="2"/>
  <c r="AI29" i="2"/>
  <c r="L29" i="2"/>
  <c r="AD29" i="2"/>
  <c r="R21" i="2"/>
  <c r="K21" i="2"/>
  <c r="V21" i="2"/>
  <c r="AA17" i="2"/>
  <c r="W17" i="2"/>
  <c r="L17" i="2"/>
  <c r="AH17" i="2"/>
  <c r="AE17" i="2"/>
  <c r="O17" i="2"/>
  <c r="AF17" i="2"/>
  <c r="AC17" i="2"/>
  <c r="R17" i="2"/>
  <c r="AI17" i="2"/>
  <c r="AJ17" i="2"/>
  <c r="AG17" i="2"/>
  <c r="V9" i="2"/>
  <c r="AF9" i="2"/>
  <c r="O13" i="2"/>
  <c r="AJ9" i="2"/>
  <c r="R13" i="2"/>
  <c r="K45" i="2"/>
  <c r="V33" i="2"/>
  <c r="AD17" i="2"/>
  <c r="W9" i="2"/>
  <c r="K9" i="2"/>
  <c r="AH5" i="2"/>
  <c r="AD9" i="2"/>
  <c r="H9" i="2"/>
  <c r="Z25" i="2"/>
  <c r="AF13" i="2"/>
  <c r="AJ13" i="2"/>
  <c r="AI13" i="2"/>
  <c r="H17" i="2"/>
  <c r="AG21" i="2"/>
  <c r="AG25" i="2"/>
  <c r="AH29" i="2"/>
  <c r="AC29" i="2"/>
  <c r="AD89" i="2"/>
  <c r="L89" i="2"/>
  <c r="AF81" i="2"/>
  <c r="R81" i="2"/>
  <c r="AF77" i="2"/>
  <c r="V77" i="2"/>
  <c r="AE73" i="2"/>
  <c r="R69" i="2"/>
  <c r="AE65" i="2"/>
  <c r="AC61" i="2"/>
  <c r="R61" i="2"/>
  <c r="AH57" i="2"/>
  <c r="AD49" i="2"/>
  <c r="AE45" i="2"/>
  <c r="F37" i="2"/>
  <c r="AC33" i="2"/>
  <c r="V17" i="2"/>
  <c r="AA53" i="2"/>
  <c r="R85" i="2"/>
  <c r="AG85" i="2"/>
  <c r="AH85" i="2"/>
  <c r="AA77" i="2"/>
  <c r="K77" i="2"/>
  <c r="AD77" i="2"/>
  <c r="AH77" i="2"/>
  <c r="L77" i="2"/>
  <c r="Z77" i="2"/>
  <c r="AE77" i="2"/>
  <c r="AI77" i="2"/>
  <c r="F73" i="2"/>
  <c r="O73" i="2"/>
  <c r="V73" i="2"/>
  <c r="AF73" i="2"/>
  <c r="AJ73" i="2"/>
  <c r="H73" i="2"/>
  <c r="R73" i="2"/>
  <c r="AC73" i="2"/>
  <c r="AG73" i="2"/>
  <c r="F65" i="2"/>
  <c r="O65" i="2"/>
  <c r="V65" i="2"/>
  <c r="AF65" i="2"/>
  <c r="AJ65" i="2"/>
  <c r="H65" i="2"/>
  <c r="R65" i="2"/>
  <c r="AC65" i="2"/>
  <c r="AG65" i="2"/>
  <c r="L57" i="2"/>
  <c r="Z57" i="2"/>
  <c r="AE57" i="2"/>
  <c r="AI57" i="2"/>
  <c r="F57" i="2"/>
  <c r="O57" i="2"/>
  <c r="V57" i="2"/>
  <c r="AF57" i="2"/>
  <c r="AJ57" i="2"/>
  <c r="AA49" i="2"/>
  <c r="F49" i="2"/>
  <c r="O49" i="2"/>
  <c r="V49" i="2"/>
  <c r="AF49" i="2"/>
  <c r="AJ49" i="2"/>
  <c r="H49" i="2"/>
  <c r="R49" i="2"/>
  <c r="AC49" i="2"/>
  <c r="AG49" i="2"/>
  <c r="R41" i="2"/>
  <c r="W33" i="2"/>
  <c r="K33" i="2"/>
  <c r="AD33" i="2"/>
  <c r="AH33" i="2"/>
  <c r="L33" i="2"/>
  <c r="Z33" i="2"/>
  <c r="AE33" i="2"/>
  <c r="AI33" i="2"/>
  <c r="V25" i="2"/>
  <c r="O25" i="2"/>
  <c r="AF25" i="2"/>
  <c r="AE25" i="2"/>
  <c r="AJ25" i="2"/>
  <c r="AC25" i="2"/>
  <c r="H13" i="2"/>
  <c r="Z13" i="2"/>
  <c r="AC13" i="2"/>
  <c r="L13" i="2"/>
  <c r="AH13" i="2"/>
  <c r="AI9" i="2"/>
  <c r="AG9" i="2"/>
  <c r="F25" i="2"/>
  <c r="AH21" i="2"/>
  <c r="AE29" i="2"/>
  <c r="AG29" i="2"/>
  <c r="AE89" i="2"/>
  <c r="R89" i="2"/>
  <c r="AD85" i="2"/>
  <c r="AG81" i="2"/>
  <c r="AG77" i="2"/>
  <c r="H77" i="2"/>
  <c r="AH73" i="2"/>
  <c r="K73" i="2"/>
  <c r="AH65" i="2"/>
  <c r="K65" i="2"/>
  <c r="AF61" i="2"/>
  <c r="V61" i="2"/>
  <c r="F61" i="2"/>
  <c r="AC57" i="2"/>
  <c r="R57" i="2"/>
  <c r="AD53" i="2"/>
  <c r="AE49" i="2"/>
  <c r="AH45" i="2"/>
  <c r="AJ37" i="2"/>
  <c r="AF33" i="2"/>
  <c r="F33" i="2"/>
  <c r="AD13" i="2"/>
  <c r="F9" i="2"/>
  <c r="Z17" i="2"/>
  <c r="L9" i="2"/>
  <c r="AC9" i="2"/>
  <c r="O9" i="2"/>
  <c r="AE13" i="2"/>
  <c r="AG13" i="2"/>
  <c r="F17" i="2"/>
  <c r="AC21" i="2"/>
  <c r="H25" i="2"/>
  <c r="V29" i="2"/>
  <c r="K29" i="2"/>
  <c r="K85" i="2"/>
  <c r="H81" i="2"/>
  <c r="AC77" i="2"/>
  <c r="R77" i="2"/>
  <c r="AD73" i="2"/>
  <c r="AH69" i="2"/>
  <c r="K69" i="2"/>
  <c r="AD65" i="2"/>
  <c r="AJ61" i="2"/>
  <c r="O61" i="2"/>
  <c r="AG57" i="2"/>
  <c r="H57" i="2"/>
  <c r="AI49" i="2"/>
  <c r="Z49" i="2"/>
  <c r="L49" i="2"/>
  <c r="AD45" i="2"/>
  <c r="AC41" i="2"/>
  <c r="AJ33" i="2"/>
  <c r="O33" i="2"/>
  <c r="AD3" i="2"/>
  <c r="AG3" i="2"/>
  <c r="W49" i="2"/>
  <c r="AA75" i="2"/>
  <c r="AA33" i="2"/>
  <c r="AA51" i="2"/>
  <c r="AJ89" i="2"/>
  <c r="AF89" i="2"/>
  <c r="V89" i="2"/>
  <c r="O89" i="2"/>
  <c r="AD87" i="2"/>
  <c r="AC85" i="2"/>
  <c r="AG83" i="2"/>
  <c r="AH81" i="2"/>
  <c r="AD81" i="2"/>
  <c r="K81" i="2"/>
  <c r="AJ75" i="2"/>
  <c r="AD71" i="2"/>
  <c r="AE67" i="2"/>
  <c r="AC63" i="2"/>
  <c r="AD59" i="2"/>
  <c r="AJ55" i="2"/>
  <c r="AE51" i="2"/>
  <c r="AF43" i="2"/>
  <c r="V43" i="2"/>
  <c r="AE39" i="2"/>
  <c r="AJ35" i="2"/>
  <c r="AA91" i="2"/>
  <c r="J91" i="2"/>
  <c r="A91" i="2"/>
  <c r="A87" i="2"/>
  <c r="J87" i="2"/>
  <c r="A83" i="2"/>
  <c r="J83" i="2"/>
  <c r="J79" i="2"/>
  <c r="A79" i="2"/>
  <c r="J75" i="2"/>
  <c r="A75" i="2"/>
  <c r="J71" i="2"/>
  <c r="A71" i="2"/>
  <c r="J67" i="2"/>
  <c r="A67" i="2"/>
  <c r="J63" i="2"/>
  <c r="A63" i="2"/>
  <c r="J59" i="2"/>
  <c r="A59" i="2"/>
  <c r="J55" i="2"/>
  <c r="A55" i="2"/>
  <c r="J51" i="2"/>
  <c r="A51" i="2"/>
  <c r="J47" i="2"/>
  <c r="A47" i="2"/>
  <c r="J43" i="2"/>
  <c r="A43" i="2"/>
  <c r="J39" i="2"/>
  <c r="A39" i="2"/>
  <c r="J35" i="2"/>
  <c r="A35" i="2"/>
  <c r="J31" i="2"/>
  <c r="A31" i="2"/>
  <c r="J27" i="2"/>
  <c r="A27" i="2"/>
  <c r="J23" i="2"/>
  <c r="A23" i="2"/>
  <c r="J19" i="2"/>
  <c r="A19" i="2"/>
  <c r="H15" i="2"/>
  <c r="J15" i="2"/>
  <c r="A15" i="2"/>
  <c r="K11" i="2"/>
  <c r="J11" i="2"/>
  <c r="A11" i="2"/>
  <c r="W7" i="2"/>
  <c r="J7" i="2"/>
  <c r="A7" i="2"/>
  <c r="W3" i="2"/>
  <c r="J3" i="2"/>
  <c r="J2" i="2"/>
  <c r="AD88" i="2"/>
  <c r="J88" i="2"/>
  <c r="A88" i="2"/>
  <c r="AC80" i="2"/>
  <c r="J80" i="2"/>
  <c r="A80" i="2"/>
  <c r="J72" i="2"/>
  <c r="A72" i="2"/>
  <c r="L64" i="2"/>
  <c r="J64" i="2"/>
  <c r="A64" i="2"/>
  <c r="J56" i="2"/>
  <c r="A56" i="2"/>
  <c r="J48" i="2"/>
  <c r="A48" i="2"/>
  <c r="R40" i="2"/>
  <c r="J40" i="2"/>
  <c r="A40" i="2"/>
  <c r="H32" i="2"/>
  <c r="J32" i="2"/>
  <c r="A32" i="2"/>
  <c r="J24" i="2"/>
  <c r="A24" i="2"/>
  <c r="AC16" i="2"/>
  <c r="J16" i="2"/>
  <c r="A16" i="2"/>
  <c r="AH8" i="2"/>
  <c r="J8" i="2"/>
  <c r="A8" i="2"/>
  <c r="W75" i="2"/>
  <c r="W43" i="2"/>
  <c r="W11" i="2"/>
  <c r="AA67" i="2"/>
  <c r="AA31" i="2"/>
  <c r="B91" i="2"/>
  <c r="W90" i="2"/>
  <c r="J90" i="2"/>
  <c r="A90" i="2"/>
  <c r="Z86" i="2"/>
  <c r="J86" i="2"/>
  <c r="A86" i="2"/>
  <c r="L82" i="2"/>
  <c r="J82" i="2"/>
  <c r="A82" i="2"/>
  <c r="F78" i="2"/>
  <c r="J78" i="2"/>
  <c r="A78" i="2"/>
  <c r="F74" i="2"/>
  <c r="J74" i="2"/>
  <c r="A74" i="2"/>
  <c r="F70" i="2"/>
  <c r="J70" i="2"/>
  <c r="A70" i="2"/>
  <c r="J66" i="2"/>
  <c r="A66" i="2"/>
  <c r="V62" i="2"/>
  <c r="J62" i="2"/>
  <c r="A62" i="2"/>
  <c r="L58" i="2"/>
  <c r="J58" i="2"/>
  <c r="A58" i="2"/>
  <c r="L54" i="2"/>
  <c r="J54" i="2"/>
  <c r="A54" i="2"/>
  <c r="AA50" i="2"/>
  <c r="J50" i="2"/>
  <c r="A50" i="2"/>
  <c r="K46" i="2"/>
  <c r="J46" i="2"/>
  <c r="A46" i="2"/>
  <c r="AC42" i="2"/>
  <c r="J42" i="2"/>
  <c r="A42" i="2"/>
  <c r="R38" i="2"/>
  <c r="J38" i="2"/>
  <c r="A38" i="2"/>
  <c r="K34" i="2"/>
  <c r="J34" i="2"/>
  <c r="A34" i="2"/>
  <c r="Z30" i="2"/>
  <c r="J30" i="2"/>
  <c r="A30" i="2"/>
  <c r="B26" i="2"/>
  <c r="J26" i="2"/>
  <c r="A26" i="2"/>
  <c r="AA22" i="2"/>
  <c r="J22" i="2"/>
  <c r="A22" i="2"/>
  <c r="J18" i="2"/>
  <c r="A18" i="2"/>
  <c r="J14" i="2"/>
  <c r="A14" i="2"/>
  <c r="F10" i="2"/>
  <c r="J10" i="2"/>
  <c r="A10" i="2"/>
  <c r="AI6" i="2"/>
  <c r="J6" i="2"/>
  <c r="A6" i="2"/>
  <c r="A84" i="2"/>
  <c r="J84" i="2"/>
  <c r="H76" i="2"/>
  <c r="J76" i="2"/>
  <c r="A76" i="2"/>
  <c r="AI68" i="2"/>
  <c r="A68" i="2"/>
  <c r="J68" i="2"/>
  <c r="L60" i="2"/>
  <c r="J60" i="2"/>
  <c r="A60" i="2"/>
  <c r="AC52" i="2"/>
  <c r="J52" i="2"/>
  <c r="A52" i="2"/>
  <c r="J44" i="2"/>
  <c r="A44" i="2"/>
  <c r="F36" i="2"/>
  <c r="A36" i="2"/>
  <c r="J36" i="2"/>
  <c r="AI28" i="2"/>
  <c r="J28" i="2"/>
  <c r="A28" i="2"/>
  <c r="AF20" i="2"/>
  <c r="A20" i="2"/>
  <c r="J20" i="2"/>
  <c r="J12" i="2"/>
  <c r="A12" i="2"/>
  <c r="O20" i="2"/>
  <c r="AA43" i="2"/>
  <c r="AA27" i="2"/>
  <c r="B87" i="2"/>
  <c r="A89" i="2"/>
  <c r="J89" i="2"/>
  <c r="A85" i="2"/>
  <c r="J85" i="2"/>
  <c r="B81" i="2"/>
  <c r="A81" i="2"/>
  <c r="J81" i="2"/>
  <c r="A77" i="2"/>
  <c r="J77" i="2"/>
  <c r="A73" i="2"/>
  <c r="J73" i="2"/>
  <c r="A69" i="2"/>
  <c r="J69" i="2"/>
  <c r="A65" i="2"/>
  <c r="J65" i="2"/>
  <c r="AA61" i="2"/>
  <c r="A61" i="2"/>
  <c r="J61" i="2"/>
  <c r="A57" i="2"/>
  <c r="J57" i="2"/>
  <c r="A53" i="2"/>
  <c r="J53" i="2"/>
  <c r="A49" i="2"/>
  <c r="J49" i="2"/>
  <c r="A45" i="2"/>
  <c r="J45" i="2"/>
  <c r="A41" i="2"/>
  <c r="J41" i="2"/>
  <c r="A37" i="2"/>
  <c r="J37" i="2"/>
  <c r="B33" i="2"/>
  <c r="A33" i="2"/>
  <c r="J33" i="2"/>
  <c r="AA29" i="2"/>
  <c r="A29" i="2"/>
  <c r="J29" i="2"/>
  <c r="A25" i="2"/>
  <c r="J25" i="2"/>
  <c r="AA21" i="2"/>
  <c r="A21" i="2"/>
  <c r="J21" i="2"/>
  <c r="K17" i="2"/>
  <c r="A17" i="2"/>
  <c r="J17" i="2"/>
  <c r="A13" i="2"/>
  <c r="J13" i="2"/>
  <c r="B9" i="2"/>
  <c r="A9" i="2"/>
  <c r="J9" i="2"/>
  <c r="A5" i="2"/>
  <c r="J5" i="2"/>
  <c r="J4" i="2"/>
  <c r="K3" i="2"/>
  <c r="AE3" i="2"/>
  <c r="R3" i="2"/>
  <c r="AA3" i="2"/>
  <c r="AC3" i="2"/>
  <c r="AI3" i="2"/>
  <c r="V3" i="2"/>
  <c r="F3" i="2"/>
  <c r="H3" i="2" s="1"/>
  <c r="AA52" i="2"/>
  <c r="L87" i="2"/>
  <c r="Z87" i="2"/>
  <c r="AE87" i="2"/>
  <c r="AI87" i="2"/>
  <c r="AA87" i="2"/>
  <c r="W87" i="2"/>
  <c r="F87" i="2"/>
  <c r="O87" i="2"/>
  <c r="V87" i="2"/>
  <c r="AF87" i="2"/>
  <c r="AA83" i="2"/>
  <c r="W83" i="2"/>
  <c r="L83" i="2"/>
  <c r="Z83" i="2"/>
  <c r="AE83" i="2"/>
  <c r="AI83" i="2"/>
  <c r="B83" i="2"/>
  <c r="F83" i="2"/>
  <c r="O83" i="2"/>
  <c r="V83" i="2"/>
  <c r="AF83" i="2"/>
  <c r="AJ83" i="2"/>
  <c r="Z79" i="2"/>
  <c r="AE79" i="2"/>
  <c r="B75" i="2"/>
  <c r="H75" i="2"/>
  <c r="R75" i="2"/>
  <c r="AC75" i="2"/>
  <c r="AG75" i="2"/>
  <c r="K75" i="2"/>
  <c r="AD75" i="2"/>
  <c r="AH75" i="2"/>
  <c r="F71" i="2"/>
  <c r="O71" i="2"/>
  <c r="V71" i="2"/>
  <c r="AF71" i="2"/>
  <c r="AJ71" i="2"/>
  <c r="AA71" i="2"/>
  <c r="W71" i="2"/>
  <c r="H71" i="2"/>
  <c r="R71" i="2"/>
  <c r="AC71" i="2"/>
  <c r="AG71" i="2"/>
  <c r="W67" i="2"/>
  <c r="F67" i="2"/>
  <c r="O67" i="2"/>
  <c r="V67" i="2"/>
  <c r="AF67" i="2"/>
  <c r="AJ67" i="2"/>
  <c r="H67" i="2"/>
  <c r="R67" i="2"/>
  <c r="AC67" i="2"/>
  <c r="AG67" i="2"/>
  <c r="K63" i="2"/>
  <c r="AD63" i="2"/>
  <c r="AH63" i="2"/>
  <c r="L63" i="2"/>
  <c r="Z63" i="2"/>
  <c r="AE63" i="2"/>
  <c r="AI63" i="2"/>
  <c r="F59" i="2"/>
  <c r="O59" i="2"/>
  <c r="V59" i="2"/>
  <c r="AF59" i="2"/>
  <c r="AJ59" i="2"/>
  <c r="B59" i="2"/>
  <c r="H59" i="2"/>
  <c r="R59" i="2"/>
  <c r="AC59" i="2"/>
  <c r="AG59" i="2"/>
  <c r="B55" i="2"/>
  <c r="K55" i="2"/>
  <c r="AD55" i="2"/>
  <c r="AH55" i="2"/>
  <c r="AA55" i="2"/>
  <c r="W55" i="2"/>
  <c r="L55" i="2"/>
  <c r="Z55" i="2"/>
  <c r="AE55" i="2"/>
  <c r="AI55" i="2"/>
  <c r="W51" i="2"/>
  <c r="H51" i="2"/>
  <c r="R51" i="2"/>
  <c r="AC51" i="2"/>
  <c r="AG51" i="2"/>
  <c r="K51" i="2"/>
  <c r="AD51" i="2"/>
  <c r="AH51" i="2"/>
  <c r="AI47" i="2"/>
  <c r="K43" i="2"/>
  <c r="AD43" i="2"/>
  <c r="AH43" i="2"/>
  <c r="L43" i="2"/>
  <c r="Z43" i="2"/>
  <c r="AE43" i="2"/>
  <c r="AI43" i="2"/>
  <c r="F39" i="2"/>
  <c r="O39" i="2"/>
  <c r="V39" i="2"/>
  <c r="AF39" i="2"/>
  <c r="AJ39" i="2"/>
  <c r="B39" i="2"/>
  <c r="W39" i="2"/>
  <c r="H39" i="2"/>
  <c r="R39" i="2"/>
  <c r="AC39" i="2"/>
  <c r="AG39" i="2"/>
  <c r="B35" i="2"/>
  <c r="W35" i="2"/>
  <c r="H35" i="2"/>
  <c r="R35" i="2"/>
  <c r="AC35" i="2"/>
  <c r="AG35" i="2"/>
  <c r="AA35" i="2"/>
  <c r="K35" i="2"/>
  <c r="AD35" i="2"/>
  <c r="AH35" i="2"/>
  <c r="AE31" i="2"/>
  <c r="F31" i="2"/>
  <c r="AI31" i="2"/>
  <c r="AC27" i="2"/>
  <c r="AA23" i="2"/>
  <c r="W23" i="2"/>
  <c r="H23" i="2"/>
  <c r="AA19" i="2"/>
  <c r="W19" i="2"/>
  <c r="B19" i="2"/>
  <c r="B71" i="2"/>
  <c r="B27" i="2"/>
  <c r="AA59" i="2"/>
  <c r="B67" i="2"/>
  <c r="B23" i="2"/>
  <c r="AA7" i="2"/>
  <c r="AE30" i="2"/>
  <c r="AA70" i="2"/>
  <c r="AF36" i="2"/>
  <c r="AJ2" i="2"/>
  <c r="AI64" i="2"/>
  <c r="AC48" i="2"/>
  <c r="V80" i="2"/>
  <c r="AE68" i="2"/>
  <c r="V2" i="2"/>
  <c r="AJ84" i="2"/>
  <c r="O84" i="2"/>
  <c r="R80" i="2"/>
  <c r="L68" i="2"/>
  <c r="AE64" i="2"/>
  <c r="AI60" i="2"/>
  <c r="AG32" i="2"/>
  <c r="F20" i="2"/>
  <c r="O2" i="2"/>
  <c r="AG2" i="2"/>
  <c r="AI88" i="2"/>
  <c r="AG84" i="2"/>
  <c r="H84" i="2"/>
  <c r="AF80" i="2"/>
  <c r="F80" i="2"/>
  <c r="AJ76" i="2"/>
  <c r="O76" i="2"/>
  <c r="AE60" i="2"/>
  <c r="AH56" i="2"/>
  <c r="AJ20" i="2"/>
  <c r="AD12" i="2"/>
  <c r="L2" i="2"/>
  <c r="AD2" i="2"/>
  <c r="AF2" i="2"/>
  <c r="AG76" i="2"/>
  <c r="R82" i="2"/>
  <c r="Z58" i="2"/>
  <c r="AG22" i="2"/>
  <c r="O10" i="2"/>
  <c r="O6" i="2"/>
  <c r="AE10" i="2"/>
  <c r="AI66" i="2"/>
  <c r="AG62" i="2"/>
  <c r="AE6" i="2"/>
  <c r="AG90" i="2"/>
  <c r="H90" i="2"/>
  <c r="AG82" i="2"/>
  <c r="H82" i="2"/>
  <c r="AG78" i="2"/>
  <c r="H78" i="2"/>
  <c r="AG70" i="2"/>
  <c r="H70" i="2"/>
  <c r="Z66" i="2"/>
  <c r="B17" i="2"/>
  <c r="R90" i="2"/>
  <c r="R78" i="2"/>
  <c r="R70" i="2"/>
  <c r="AC90" i="2"/>
  <c r="AC82" i="2"/>
  <c r="AC78" i="2"/>
  <c r="AH74" i="2"/>
  <c r="K74" i="2"/>
  <c r="AC70" i="2"/>
  <c r="L66" i="2"/>
  <c r="H62" i="2"/>
  <c r="R42" i="2"/>
  <c r="AD18" i="2"/>
  <c r="AD14" i="2"/>
  <c r="B62" i="2"/>
  <c r="J1" i="5"/>
  <c r="B3" i="2"/>
  <c r="B7" i="2"/>
  <c r="AJ82" i="2"/>
  <c r="AF82" i="2"/>
  <c r="V82" i="2"/>
  <c r="O82" i="2"/>
  <c r="F82" i="2"/>
  <c r="AJ78" i="2"/>
  <c r="AF78" i="2"/>
  <c r="V78" i="2"/>
  <c r="O78" i="2"/>
  <c r="AG74" i="2"/>
  <c r="AC74" i="2"/>
  <c r="R74" i="2"/>
  <c r="H74" i="2"/>
  <c r="AJ70" i="2"/>
  <c r="AF70" i="2"/>
  <c r="V70" i="2"/>
  <c r="O70" i="2"/>
  <c r="AH66" i="2"/>
  <c r="K66" i="2"/>
  <c r="AF62" i="2"/>
  <c r="AG42" i="2"/>
  <c r="H42" i="2"/>
  <c r="Z26" i="2"/>
  <c r="H22" i="2"/>
  <c r="AH10" i="2"/>
  <c r="B90" i="2"/>
  <c r="N86" i="2"/>
  <c r="M86" i="2"/>
  <c r="I86" i="2"/>
  <c r="G86" i="2"/>
  <c r="N78" i="2"/>
  <c r="M78" i="2"/>
  <c r="I78" i="2"/>
  <c r="G78" i="2"/>
  <c r="AA78" i="2"/>
  <c r="B78" i="2"/>
  <c r="W78" i="2"/>
  <c r="N70" i="2"/>
  <c r="M70" i="2"/>
  <c r="I70" i="2"/>
  <c r="G70" i="2"/>
  <c r="W70" i="2"/>
  <c r="N62" i="2"/>
  <c r="M62" i="2"/>
  <c r="I62" i="2"/>
  <c r="G62" i="2"/>
  <c r="K62" i="2"/>
  <c r="AD62" i="2"/>
  <c r="AH62" i="2"/>
  <c r="L62" i="2"/>
  <c r="Z62" i="2"/>
  <c r="AE62" i="2"/>
  <c r="AI62" i="2"/>
  <c r="W62" i="2"/>
  <c r="F62" i="2"/>
  <c r="N54" i="2"/>
  <c r="M54" i="2"/>
  <c r="I54" i="2"/>
  <c r="G54" i="2"/>
  <c r="Z54" i="2"/>
  <c r="W54" i="2"/>
  <c r="AE54" i="2"/>
  <c r="N50" i="2"/>
  <c r="G50" i="2"/>
  <c r="I50" i="2"/>
  <c r="M50" i="2"/>
  <c r="W50" i="2"/>
  <c r="L50" i="2"/>
  <c r="Z50" i="2"/>
  <c r="AE50" i="2"/>
  <c r="AI50" i="2"/>
  <c r="F50" i="2"/>
  <c r="O50" i="2"/>
  <c r="V50" i="2"/>
  <c r="AF50" i="2"/>
  <c r="AJ50" i="2"/>
  <c r="B50" i="2"/>
  <c r="H50" i="2"/>
  <c r="R50" i="2"/>
  <c r="AC50" i="2"/>
  <c r="AG50" i="2"/>
  <c r="N38" i="2"/>
  <c r="I38" i="2"/>
  <c r="G38" i="2"/>
  <c r="M38" i="2"/>
  <c r="AC38" i="2"/>
  <c r="W38" i="2"/>
  <c r="H38" i="2"/>
  <c r="AG38" i="2"/>
  <c r="N30" i="2"/>
  <c r="I30" i="2"/>
  <c r="G30" i="2"/>
  <c r="M30" i="2"/>
  <c r="AA30" i="2"/>
  <c r="F30" i="2"/>
  <c r="O30" i="2"/>
  <c r="V30" i="2"/>
  <c r="AF30" i="2"/>
  <c r="AJ30" i="2"/>
  <c r="B30" i="2"/>
  <c r="H30" i="2"/>
  <c r="R30" i="2"/>
  <c r="AC30" i="2"/>
  <c r="AG30" i="2"/>
  <c r="W30" i="2"/>
  <c r="K30" i="2"/>
  <c r="AD30" i="2"/>
  <c r="AH30" i="2"/>
  <c r="N22" i="2"/>
  <c r="I22" i="2"/>
  <c r="G22" i="2"/>
  <c r="M22" i="2"/>
  <c r="R22" i="2"/>
  <c r="W22" i="2"/>
  <c r="AC22" i="2"/>
  <c r="N14" i="2"/>
  <c r="I14" i="2"/>
  <c r="G14" i="2"/>
  <c r="M14" i="2"/>
  <c r="L14" i="2"/>
  <c r="Z14" i="2"/>
  <c r="AE14" i="2"/>
  <c r="AI14" i="2"/>
  <c r="O14" i="2"/>
  <c r="V14" i="2"/>
  <c r="AF14" i="2"/>
  <c r="AJ14" i="2"/>
  <c r="K14" i="2"/>
  <c r="B14" i="2"/>
  <c r="AA14" i="2"/>
  <c r="W14" i="2"/>
  <c r="F14" i="2"/>
  <c r="R14" i="2"/>
  <c r="AC14" i="2"/>
  <c r="AG14" i="2"/>
  <c r="N6" i="2"/>
  <c r="M6" i="2"/>
  <c r="I6" i="2"/>
  <c r="G6" i="2"/>
  <c r="F6" i="2"/>
  <c r="H6" i="2" s="1"/>
  <c r="R6" i="2"/>
  <c r="AC6" i="2"/>
  <c r="AJ6" i="2"/>
  <c r="K6" i="2"/>
  <c r="W6" i="2"/>
  <c r="AF6" i="2"/>
  <c r="AA6" i="2"/>
  <c r="L6" i="2"/>
  <c r="Z6" i="2"/>
  <c r="AH6" i="2"/>
  <c r="AI90" i="2"/>
  <c r="AE90" i="2"/>
  <c r="Z90" i="2"/>
  <c r="L90" i="2"/>
  <c r="AI82" i="2"/>
  <c r="AE82" i="2"/>
  <c r="Z82" i="2"/>
  <c r="AI78" i="2"/>
  <c r="AE78" i="2"/>
  <c r="Z78" i="2"/>
  <c r="L78" i="2"/>
  <c r="AJ74" i="2"/>
  <c r="AF74" i="2"/>
  <c r="V74" i="2"/>
  <c r="O74" i="2"/>
  <c r="AI70" i="2"/>
  <c r="AE70" i="2"/>
  <c r="Z70" i="2"/>
  <c r="L70" i="2"/>
  <c r="AE66" i="2"/>
  <c r="AC62" i="2"/>
  <c r="R62" i="2"/>
  <c r="AI58" i="2"/>
  <c r="AH50" i="2"/>
  <c r="K50" i="2"/>
  <c r="AH46" i="2"/>
  <c r="AH34" i="2"/>
  <c r="AC10" i="2"/>
  <c r="AA62" i="2"/>
  <c r="N90" i="2"/>
  <c r="G90" i="2"/>
  <c r="I90" i="2"/>
  <c r="M90" i="2"/>
  <c r="AA90" i="2"/>
  <c r="N82" i="2"/>
  <c r="G82" i="2"/>
  <c r="I82" i="2"/>
  <c r="M82" i="2"/>
  <c r="B82" i="2"/>
  <c r="W82" i="2"/>
  <c r="AA82" i="2"/>
  <c r="N74" i="2"/>
  <c r="G74" i="2"/>
  <c r="I74" i="2"/>
  <c r="M74" i="2"/>
  <c r="B74" i="2"/>
  <c r="W74" i="2"/>
  <c r="AA74" i="2"/>
  <c r="N66" i="2"/>
  <c r="G66" i="2"/>
  <c r="I66" i="2"/>
  <c r="M66" i="2"/>
  <c r="W66" i="2"/>
  <c r="F66" i="2"/>
  <c r="O66" i="2"/>
  <c r="V66" i="2"/>
  <c r="AF66" i="2"/>
  <c r="AJ66" i="2"/>
  <c r="B66" i="2"/>
  <c r="AA66" i="2"/>
  <c r="H66" i="2"/>
  <c r="R66" i="2"/>
  <c r="AC66" i="2"/>
  <c r="AG66" i="2"/>
  <c r="N58" i="2"/>
  <c r="G58" i="2"/>
  <c r="I58" i="2"/>
  <c r="M58" i="2"/>
  <c r="AA58" i="2"/>
  <c r="W58" i="2"/>
  <c r="F58" i="2"/>
  <c r="O58" i="2"/>
  <c r="V58" i="2"/>
  <c r="AF58" i="2"/>
  <c r="AJ58" i="2"/>
  <c r="B58" i="2"/>
  <c r="H58" i="2"/>
  <c r="R58" i="2"/>
  <c r="AC58" i="2"/>
  <c r="AG58" i="2"/>
  <c r="K58" i="2"/>
  <c r="AD58" i="2"/>
  <c r="AH58" i="2"/>
  <c r="N46" i="2"/>
  <c r="M46" i="2"/>
  <c r="I46" i="2"/>
  <c r="G46" i="2"/>
  <c r="B46" i="2"/>
  <c r="L46" i="2"/>
  <c r="Z46" i="2"/>
  <c r="AE46" i="2"/>
  <c r="AI46" i="2"/>
  <c r="AA46" i="2"/>
  <c r="F46" i="2"/>
  <c r="O46" i="2"/>
  <c r="V46" i="2"/>
  <c r="AF46" i="2"/>
  <c r="AJ46" i="2"/>
  <c r="W46" i="2"/>
  <c r="H46" i="2"/>
  <c r="R46" i="2"/>
  <c r="AC46" i="2"/>
  <c r="AG46" i="2"/>
  <c r="N42" i="2"/>
  <c r="G42" i="2"/>
  <c r="I42" i="2"/>
  <c r="M42" i="2"/>
  <c r="W42" i="2"/>
  <c r="K42" i="2"/>
  <c r="AD42" i="2"/>
  <c r="AH42" i="2"/>
  <c r="L42" i="2"/>
  <c r="Z42" i="2"/>
  <c r="AE42" i="2"/>
  <c r="AI42" i="2"/>
  <c r="B42" i="2"/>
  <c r="AA42" i="2"/>
  <c r="F42" i="2"/>
  <c r="O42" i="2"/>
  <c r="V42" i="2"/>
  <c r="AF42" i="2"/>
  <c r="AJ42" i="2"/>
  <c r="N34" i="2"/>
  <c r="G34" i="2"/>
  <c r="M34" i="2"/>
  <c r="I34" i="2"/>
  <c r="W34" i="2"/>
  <c r="L34" i="2"/>
  <c r="Z34" i="2"/>
  <c r="AE34" i="2"/>
  <c r="AI34" i="2"/>
  <c r="F34" i="2"/>
  <c r="O34" i="2"/>
  <c r="V34" i="2"/>
  <c r="AF34" i="2"/>
  <c r="AJ34" i="2"/>
  <c r="H34" i="2"/>
  <c r="R34" i="2"/>
  <c r="AC34" i="2"/>
  <c r="AG34" i="2"/>
  <c r="N26" i="2"/>
  <c r="G26" i="2"/>
  <c r="M26" i="2"/>
  <c r="I26" i="2"/>
  <c r="W26" i="2"/>
  <c r="F26" i="2"/>
  <c r="O26" i="2"/>
  <c r="V26" i="2"/>
  <c r="AF26" i="2"/>
  <c r="AJ26" i="2"/>
  <c r="AA26" i="2"/>
  <c r="H26" i="2"/>
  <c r="R26" i="2"/>
  <c r="AC26" i="2"/>
  <c r="AG26" i="2"/>
  <c r="K26" i="2"/>
  <c r="AD26" i="2"/>
  <c r="AH26" i="2"/>
  <c r="N18" i="2"/>
  <c r="G18" i="2"/>
  <c r="M18" i="2"/>
  <c r="I18" i="2"/>
  <c r="B18" i="2"/>
  <c r="AA18" i="2"/>
  <c r="W18" i="2"/>
  <c r="L18" i="2"/>
  <c r="Z18" i="2"/>
  <c r="AE18" i="2"/>
  <c r="AI18" i="2"/>
  <c r="F18" i="2"/>
  <c r="O18" i="2"/>
  <c r="V18" i="2"/>
  <c r="AF18" i="2"/>
  <c r="AJ18" i="2"/>
  <c r="H18" i="2"/>
  <c r="R18" i="2"/>
  <c r="AC18" i="2"/>
  <c r="AG18" i="2"/>
  <c r="N10" i="2"/>
  <c r="G10" i="2"/>
  <c r="I10" i="2"/>
  <c r="M10" i="2"/>
  <c r="K10" i="2"/>
  <c r="W10" i="2"/>
  <c r="H10" i="2"/>
  <c r="R10" i="2"/>
  <c r="AD10" i="2"/>
  <c r="AJ10" i="2"/>
  <c r="B10" i="2"/>
  <c r="AA10" i="2"/>
  <c r="Z10" i="2"/>
  <c r="AF10" i="2"/>
  <c r="L10" i="2"/>
  <c r="V10" i="2"/>
  <c r="AG10" i="2"/>
  <c r="AD6" i="2"/>
  <c r="AI10" i="2"/>
  <c r="AJ90" i="2"/>
  <c r="AF90" i="2"/>
  <c r="V90" i="2"/>
  <c r="O90" i="2"/>
  <c r="F90" i="2"/>
  <c r="AG6" i="2"/>
  <c r="I105" i="3"/>
  <c r="G12" i="17" s="1"/>
  <c r="AH90" i="2"/>
  <c r="AD90" i="2"/>
  <c r="K90" i="2"/>
  <c r="AI86" i="2"/>
  <c r="L86" i="2"/>
  <c r="AH82" i="2"/>
  <c r="AD82" i="2"/>
  <c r="K82" i="2"/>
  <c r="AH78" i="2"/>
  <c r="AD78" i="2"/>
  <c r="K78" i="2"/>
  <c r="AI74" i="2"/>
  <c r="AE74" i="2"/>
  <c r="Z74" i="2"/>
  <c r="L74" i="2"/>
  <c r="AH70" i="2"/>
  <c r="AD70" i="2"/>
  <c r="K70" i="2"/>
  <c r="AD66" i="2"/>
  <c r="AJ62" i="2"/>
  <c r="O62" i="2"/>
  <c r="AE58" i="2"/>
  <c r="AI54" i="2"/>
  <c r="AD50" i="2"/>
  <c r="AD46" i="2"/>
  <c r="AD34" i="2"/>
  <c r="AI30" i="2"/>
  <c r="L30" i="2"/>
  <c r="AI26" i="2"/>
  <c r="L26" i="2"/>
  <c r="AH18" i="2"/>
  <c r="K18" i="2"/>
  <c r="AH14" i="2"/>
  <c r="H14" i="2"/>
  <c r="V6" i="2"/>
  <c r="AA34" i="2"/>
  <c r="B34" i="2"/>
  <c r="M89" i="2"/>
  <c r="I89" i="2"/>
  <c r="G89" i="2"/>
  <c r="N89" i="2"/>
  <c r="AA85" i="2"/>
  <c r="M85" i="2"/>
  <c r="I85" i="2"/>
  <c r="N85" i="2"/>
  <c r="G85" i="2"/>
  <c r="M81" i="2"/>
  <c r="I81" i="2"/>
  <c r="N81" i="2"/>
  <c r="G81" i="2"/>
  <c r="M77" i="2"/>
  <c r="I77" i="2"/>
  <c r="G77" i="2"/>
  <c r="N77" i="2"/>
  <c r="M73" i="2"/>
  <c r="I73" i="2"/>
  <c r="N73" i="2"/>
  <c r="G73" i="2"/>
  <c r="M69" i="2"/>
  <c r="I69" i="2"/>
  <c r="N69" i="2"/>
  <c r="G69" i="2"/>
  <c r="M65" i="2"/>
  <c r="I65" i="2"/>
  <c r="G65" i="2"/>
  <c r="N65" i="2"/>
  <c r="M61" i="2"/>
  <c r="I61" i="2"/>
  <c r="N61" i="2"/>
  <c r="G61" i="2"/>
  <c r="M57" i="2"/>
  <c r="I57" i="2"/>
  <c r="N57" i="2"/>
  <c r="G57" i="2"/>
  <c r="M53" i="2"/>
  <c r="I53" i="2"/>
  <c r="G53" i="2"/>
  <c r="N53" i="2"/>
  <c r="M49" i="2"/>
  <c r="I49" i="2"/>
  <c r="N49" i="2"/>
  <c r="G49" i="2"/>
  <c r="M45" i="2"/>
  <c r="I45" i="2"/>
  <c r="G45" i="2"/>
  <c r="N45" i="2"/>
  <c r="M41" i="2"/>
  <c r="I41" i="2"/>
  <c r="N41" i="2"/>
  <c r="G41" i="2"/>
  <c r="M37" i="2"/>
  <c r="I37" i="2"/>
  <c r="G37" i="2"/>
  <c r="N37" i="2"/>
  <c r="M33" i="2"/>
  <c r="I33" i="2"/>
  <c r="N33" i="2"/>
  <c r="G33" i="2"/>
  <c r="M29" i="2"/>
  <c r="I29" i="2"/>
  <c r="G29" i="2"/>
  <c r="N29" i="2"/>
  <c r="M25" i="2"/>
  <c r="I25" i="2"/>
  <c r="N25" i="2"/>
  <c r="G25" i="2"/>
  <c r="M21" i="2"/>
  <c r="I21" i="2"/>
  <c r="G21" i="2"/>
  <c r="N21" i="2"/>
  <c r="M17" i="2"/>
  <c r="I17" i="2"/>
  <c r="G17" i="2"/>
  <c r="N17" i="2"/>
  <c r="M13" i="2"/>
  <c r="I13" i="2"/>
  <c r="G13" i="2"/>
  <c r="N13" i="2"/>
  <c r="M9" i="2"/>
  <c r="I9" i="2"/>
  <c r="N9" i="2"/>
  <c r="G9" i="2"/>
  <c r="M5" i="2"/>
  <c r="I5" i="2"/>
  <c r="G5" i="2"/>
  <c r="N5" i="2"/>
  <c r="AA89" i="2"/>
  <c r="AA81" i="2"/>
  <c r="B49" i="2"/>
  <c r="N88" i="2"/>
  <c r="G88" i="2"/>
  <c r="M88" i="2"/>
  <c r="I88" i="2"/>
  <c r="B84" i="2"/>
  <c r="N84" i="2"/>
  <c r="G84" i="2"/>
  <c r="M84" i="2"/>
  <c r="I84" i="2"/>
  <c r="N80" i="2"/>
  <c r="G80" i="2"/>
  <c r="M80" i="2"/>
  <c r="I80" i="2"/>
  <c r="F76" i="2"/>
  <c r="N76" i="2"/>
  <c r="G76" i="2"/>
  <c r="M76" i="2"/>
  <c r="I76" i="2"/>
  <c r="N72" i="2"/>
  <c r="G72" i="2"/>
  <c r="M72" i="2"/>
  <c r="I72" i="2"/>
  <c r="Z68" i="2"/>
  <c r="N68" i="2"/>
  <c r="G68" i="2"/>
  <c r="M68" i="2"/>
  <c r="I68" i="2"/>
  <c r="N64" i="2"/>
  <c r="G64" i="2"/>
  <c r="M64" i="2"/>
  <c r="I64" i="2"/>
  <c r="Z60" i="2"/>
  <c r="N60" i="2"/>
  <c r="G60" i="2"/>
  <c r="I60" i="2"/>
  <c r="M60" i="2"/>
  <c r="N56" i="2"/>
  <c r="G56" i="2"/>
  <c r="M56" i="2"/>
  <c r="I56" i="2"/>
  <c r="R52" i="2"/>
  <c r="N52" i="2"/>
  <c r="G52" i="2"/>
  <c r="I52" i="2"/>
  <c r="M52" i="2"/>
  <c r="N48" i="2"/>
  <c r="G48" i="2"/>
  <c r="M48" i="2"/>
  <c r="I48" i="2"/>
  <c r="N44" i="2"/>
  <c r="G44" i="2"/>
  <c r="I44" i="2"/>
  <c r="M44" i="2"/>
  <c r="N40" i="2"/>
  <c r="G40" i="2"/>
  <c r="M40" i="2"/>
  <c r="I40" i="2"/>
  <c r="N36" i="2"/>
  <c r="G36" i="2"/>
  <c r="I36" i="2"/>
  <c r="M36" i="2"/>
  <c r="N32" i="2"/>
  <c r="G32" i="2"/>
  <c r="I32" i="2"/>
  <c r="M32" i="2"/>
  <c r="N28" i="2"/>
  <c r="G28" i="2"/>
  <c r="M28" i="2"/>
  <c r="I28" i="2"/>
  <c r="AF24" i="2"/>
  <c r="N24" i="2"/>
  <c r="G24" i="2"/>
  <c r="I24" i="2"/>
  <c r="M24" i="2"/>
  <c r="N20" i="2"/>
  <c r="G20" i="2"/>
  <c r="M20" i="2"/>
  <c r="I20" i="2"/>
  <c r="N16" i="2"/>
  <c r="G16" i="2"/>
  <c r="I16" i="2"/>
  <c r="M16" i="2"/>
  <c r="N12" i="2"/>
  <c r="G12" i="2"/>
  <c r="I12" i="2"/>
  <c r="M12" i="2"/>
  <c r="N8" i="2"/>
  <c r="G8" i="2"/>
  <c r="M8" i="2"/>
  <c r="I8" i="2"/>
  <c r="N4" i="2"/>
  <c r="G4" i="2"/>
  <c r="I4" i="2"/>
  <c r="M4" i="2"/>
  <c r="AA65" i="2"/>
  <c r="B65" i="2"/>
  <c r="M91" i="2"/>
  <c r="N91" i="2"/>
  <c r="I91" i="2"/>
  <c r="G91" i="2"/>
  <c r="M87" i="2"/>
  <c r="N87" i="2"/>
  <c r="I87" i="2"/>
  <c r="G87" i="2"/>
  <c r="M83" i="2"/>
  <c r="N83" i="2"/>
  <c r="I83" i="2"/>
  <c r="G83" i="2"/>
  <c r="M79" i="2"/>
  <c r="N79" i="2"/>
  <c r="I79" i="2"/>
  <c r="G79" i="2"/>
  <c r="M75" i="2"/>
  <c r="N75" i="2"/>
  <c r="I75" i="2"/>
  <c r="G75" i="2"/>
  <c r="M71" i="2"/>
  <c r="N71" i="2"/>
  <c r="I71" i="2"/>
  <c r="G71" i="2"/>
  <c r="M67" i="2"/>
  <c r="N67" i="2"/>
  <c r="I67" i="2"/>
  <c r="G67" i="2"/>
  <c r="M63" i="2"/>
  <c r="N63" i="2"/>
  <c r="I63" i="2"/>
  <c r="G63" i="2"/>
  <c r="M59" i="2"/>
  <c r="N59" i="2"/>
  <c r="I59" i="2"/>
  <c r="G59" i="2"/>
  <c r="M55" i="2"/>
  <c r="N55" i="2"/>
  <c r="I55" i="2"/>
  <c r="G55" i="2"/>
  <c r="M51" i="2"/>
  <c r="N51" i="2"/>
  <c r="I51" i="2"/>
  <c r="G51" i="2"/>
  <c r="M47" i="2"/>
  <c r="N47" i="2"/>
  <c r="I47" i="2"/>
  <c r="G47" i="2"/>
  <c r="M43" i="2"/>
  <c r="N43" i="2"/>
  <c r="I43" i="2"/>
  <c r="G43" i="2"/>
  <c r="M39" i="2"/>
  <c r="N39" i="2"/>
  <c r="I39" i="2"/>
  <c r="G39" i="2"/>
  <c r="M35" i="2"/>
  <c r="N35" i="2"/>
  <c r="I35" i="2"/>
  <c r="G35" i="2"/>
  <c r="M31" i="2"/>
  <c r="N31" i="2"/>
  <c r="I31" i="2"/>
  <c r="G31" i="2"/>
  <c r="M27" i="2"/>
  <c r="N27" i="2"/>
  <c r="I27" i="2"/>
  <c r="G27" i="2"/>
  <c r="M23" i="2"/>
  <c r="N23" i="2"/>
  <c r="I23" i="2"/>
  <c r="G23" i="2"/>
  <c r="M19" i="2"/>
  <c r="N19" i="2"/>
  <c r="I19" i="2"/>
  <c r="G19" i="2"/>
  <c r="M15" i="2"/>
  <c r="N15" i="2"/>
  <c r="I15" i="2"/>
  <c r="G15" i="2"/>
  <c r="M11" i="2"/>
  <c r="N11" i="2"/>
  <c r="I11" i="2"/>
  <c r="G11" i="2"/>
  <c r="M7" i="2"/>
  <c r="N7" i="2"/>
  <c r="I7" i="2"/>
  <c r="G7" i="2"/>
  <c r="M3" i="2"/>
  <c r="N3" i="2"/>
  <c r="I3" i="2"/>
  <c r="G3" i="2"/>
  <c r="B6" i="2"/>
  <c r="AU10" i="3"/>
  <c r="AC5" i="2"/>
  <c r="O5" i="2"/>
  <c r="AJ5" i="2"/>
  <c r="V5" i="2"/>
  <c r="AQ10" i="3"/>
  <c r="C9" i="5" s="1"/>
  <c r="AG5" i="2"/>
  <c r="F5" i="2"/>
  <c r="H5" i="2" s="1"/>
  <c r="L5" i="2"/>
  <c r="AE5" i="2"/>
  <c r="AI5" i="2"/>
  <c r="AF5" i="2"/>
  <c r="R5" i="2"/>
  <c r="AA5" i="2"/>
  <c r="K5" i="2"/>
  <c r="AW10" i="3"/>
  <c r="AS10" i="3"/>
  <c r="G2" i="2"/>
  <c r="N2" i="2"/>
  <c r="M2" i="2"/>
  <c r="I2" i="2"/>
  <c r="AA2" i="2"/>
  <c r="L88" i="2"/>
  <c r="Z88" i="2"/>
  <c r="K80" i="2"/>
  <c r="AD80" i="2"/>
  <c r="AH80" i="2"/>
  <c r="L80" i="2"/>
  <c r="Z80" i="2"/>
  <c r="AE80" i="2"/>
  <c r="AI80" i="2"/>
  <c r="AE72" i="2"/>
  <c r="K72" i="2"/>
  <c r="AH72" i="2"/>
  <c r="L72" i="2"/>
  <c r="Z72" i="2"/>
  <c r="AI72" i="2"/>
  <c r="F64" i="2"/>
  <c r="O64" i="2"/>
  <c r="V64" i="2"/>
  <c r="AF64" i="2"/>
  <c r="AJ64" i="2"/>
  <c r="H64" i="2"/>
  <c r="R64" i="2"/>
  <c r="AC64" i="2"/>
  <c r="AG64" i="2"/>
  <c r="K64" i="2"/>
  <c r="AD64" i="2"/>
  <c r="AH64" i="2"/>
  <c r="H56" i="2"/>
  <c r="L56" i="2"/>
  <c r="Z56" i="2"/>
  <c r="AI56" i="2"/>
  <c r="AD56" i="2"/>
  <c r="AE56" i="2"/>
  <c r="K48" i="2"/>
  <c r="AD48" i="2"/>
  <c r="AH48" i="2"/>
  <c r="L48" i="2"/>
  <c r="Z48" i="2"/>
  <c r="AE48" i="2"/>
  <c r="AI48" i="2"/>
  <c r="F48" i="2"/>
  <c r="O48" i="2"/>
  <c r="V48" i="2"/>
  <c r="AF48" i="2"/>
  <c r="AJ48" i="2"/>
  <c r="B44" i="2"/>
  <c r="AD44" i="2"/>
  <c r="B36" i="2"/>
  <c r="H36" i="2"/>
  <c r="R36" i="2"/>
  <c r="AC36" i="2"/>
  <c r="AG36" i="2"/>
  <c r="K36" i="2"/>
  <c r="AD36" i="2"/>
  <c r="AH36" i="2"/>
  <c r="AA36" i="2"/>
  <c r="W36" i="2"/>
  <c r="L36" i="2"/>
  <c r="Z36" i="2"/>
  <c r="AE36" i="2"/>
  <c r="AI36" i="2"/>
  <c r="Z28" i="2"/>
  <c r="AE28" i="2"/>
  <c r="H20" i="2"/>
  <c r="R20" i="2"/>
  <c r="AC20" i="2"/>
  <c r="AG20" i="2"/>
  <c r="W20" i="2"/>
  <c r="K20" i="2"/>
  <c r="AD20" i="2"/>
  <c r="AH20" i="2"/>
  <c r="AA20" i="2"/>
  <c r="L20" i="2"/>
  <c r="Z20" i="2"/>
  <c r="AE20" i="2"/>
  <c r="AI20" i="2"/>
  <c r="W12" i="2"/>
  <c r="L12" i="2"/>
  <c r="Z12" i="2"/>
  <c r="AE12" i="2"/>
  <c r="AI12" i="2"/>
  <c r="AA12" i="2"/>
  <c r="F12" i="2"/>
  <c r="O12" i="2"/>
  <c r="V12" i="2"/>
  <c r="AF12" i="2"/>
  <c r="AJ12" i="2"/>
  <c r="B12" i="2"/>
  <c r="H12" i="2"/>
  <c r="R12" i="2"/>
  <c r="AC12" i="2"/>
  <c r="AG12" i="2"/>
  <c r="O4" i="2"/>
  <c r="AJ4" i="2"/>
  <c r="V4" i="2"/>
  <c r="F4" i="2"/>
  <c r="H4" i="2" s="1"/>
  <c r="F2" i="2"/>
  <c r="H2" i="2" s="1"/>
  <c r="AC2" i="2"/>
  <c r="Z2" i="2"/>
  <c r="AH2" i="2"/>
  <c r="AH88" i="2"/>
  <c r="AF84" i="2"/>
  <c r="V84" i="2"/>
  <c r="F84" i="2"/>
  <c r="AJ80" i="2"/>
  <c r="O80" i="2"/>
  <c r="AF76" i="2"/>
  <c r="V76" i="2"/>
  <c r="AD72" i="2"/>
  <c r="Z64" i="2"/>
  <c r="K56" i="2"/>
  <c r="R48" i="2"/>
  <c r="AH44" i="2"/>
  <c r="V36" i="2"/>
  <c r="L28" i="2"/>
  <c r="AA84" i="2"/>
  <c r="K84" i="2"/>
  <c r="AD84" i="2"/>
  <c r="AH84" i="2"/>
  <c r="W84" i="2"/>
  <c r="L84" i="2"/>
  <c r="Z84" i="2"/>
  <c r="AE84" i="2"/>
  <c r="AI84" i="2"/>
  <c r="K76" i="2"/>
  <c r="AD76" i="2"/>
  <c r="AH76" i="2"/>
  <c r="L76" i="2"/>
  <c r="Z76" i="2"/>
  <c r="AE76" i="2"/>
  <c r="AI76" i="2"/>
  <c r="B76" i="2"/>
  <c r="W68" i="2"/>
  <c r="F68" i="2"/>
  <c r="O68" i="2"/>
  <c r="V68" i="2"/>
  <c r="AF68" i="2"/>
  <c r="AJ68" i="2"/>
  <c r="H68" i="2"/>
  <c r="R68" i="2"/>
  <c r="AC68" i="2"/>
  <c r="AG68" i="2"/>
  <c r="B68" i="2"/>
  <c r="AA68" i="2"/>
  <c r="K68" i="2"/>
  <c r="AD68" i="2"/>
  <c r="AH68" i="2"/>
  <c r="AA60" i="2"/>
  <c r="F60" i="2"/>
  <c r="O60" i="2"/>
  <c r="V60" i="2"/>
  <c r="AF60" i="2"/>
  <c r="AJ60" i="2"/>
  <c r="B60" i="2"/>
  <c r="H60" i="2"/>
  <c r="R60" i="2"/>
  <c r="AC60" i="2"/>
  <c r="AG60" i="2"/>
  <c r="K60" i="2"/>
  <c r="AD60" i="2"/>
  <c r="AH60" i="2"/>
  <c r="K52" i="2"/>
  <c r="AD52" i="2"/>
  <c r="AH52" i="2"/>
  <c r="B52" i="2"/>
  <c r="L52" i="2"/>
  <c r="Z52" i="2"/>
  <c r="AE52" i="2"/>
  <c r="AI52" i="2"/>
  <c r="F52" i="2"/>
  <c r="O52" i="2"/>
  <c r="V52" i="2"/>
  <c r="AF52" i="2"/>
  <c r="AJ52" i="2"/>
  <c r="Z40" i="2"/>
  <c r="AC40" i="2"/>
  <c r="H40" i="2"/>
  <c r="AG40" i="2"/>
  <c r="R32" i="2"/>
  <c r="AC32" i="2"/>
  <c r="V24" i="2"/>
  <c r="F24" i="2"/>
  <c r="F16" i="2"/>
  <c r="AG16" i="2"/>
  <c r="R16" i="2"/>
  <c r="AE2" i="2"/>
  <c r="R2" i="2"/>
  <c r="AI2" i="2"/>
  <c r="AE88" i="2"/>
  <c r="K88" i="2"/>
  <c r="AC84" i="2"/>
  <c r="R84" i="2"/>
  <c r="AG80" i="2"/>
  <c r="H80" i="2"/>
  <c r="AC76" i="2"/>
  <c r="R76" i="2"/>
  <c r="AG52" i="2"/>
  <c r="H52" i="2"/>
  <c r="AG48" i="2"/>
  <c r="H48" i="2"/>
  <c r="K44" i="2"/>
  <c r="AH40" i="2"/>
  <c r="AJ36" i="2"/>
  <c r="O36" i="2"/>
  <c r="V20" i="2"/>
  <c r="AH12" i="2"/>
  <c r="AF4" i="2"/>
  <c r="K12" i="2"/>
  <c r="W52" i="2"/>
  <c r="B28" i="2"/>
  <c r="B20" i="2"/>
  <c r="F85" i="2"/>
  <c r="AA86" i="2"/>
  <c r="B86" i="2"/>
  <c r="B79" i="2"/>
  <c r="W79" i="2"/>
  <c r="B54" i="2"/>
  <c r="AA54" i="2"/>
  <c r="B47" i="2"/>
  <c r="H47" i="2"/>
  <c r="R47" i="2"/>
  <c r="W47" i="2"/>
  <c r="AA47" i="2"/>
  <c r="F47" i="2"/>
  <c r="O47" i="2"/>
  <c r="AH86" i="2"/>
  <c r="AD86" i="2"/>
  <c r="K86" i="2"/>
  <c r="AH79" i="2"/>
  <c r="AD79" i="2"/>
  <c r="K79" i="2"/>
  <c r="AH54" i="2"/>
  <c r="AD54" i="2"/>
  <c r="K54" i="2"/>
  <c r="AH47" i="2"/>
  <c r="AD47" i="2"/>
  <c r="L47" i="2"/>
  <c r="AA79" i="2"/>
  <c r="W2" i="2"/>
  <c r="B2" i="2"/>
  <c r="A2" i="2" s="1"/>
  <c r="K2" i="2"/>
  <c r="Q2" i="2" s="1"/>
  <c r="W89" i="2"/>
  <c r="B89" i="2"/>
  <c r="W60" i="2"/>
  <c r="W57" i="2"/>
  <c r="B57" i="2"/>
  <c r="AA57" i="2"/>
  <c r="L22" i="2"/>
  <c r="Z22" i="2"/>
  <c r="AE22" i="2"/>
  <c r="AI22" i="2"/>
  <c r="B22" i="2"/>
  <c r="F22" i="2"/>
  <c r="O22" i="2"/>
  <c r="V22" i="2"/>
  <c r="AF22" i="2"/>
  <c r="AJ22" i="2"/>
  <c r="K22" i="2"/>
  <c r="AD22" i="2"/>
  <c r="AH22" i="2"/>
  <c r="B15" i="2"/>
  <c r="AA15" i="2"/>
  <c r="K15" i="2"/>
  <c r="W15" i="2"/>
  <c r="F15" i="2"/>
  <c r="AI15" i="2"/>
  <c r="B11" i="2"/>
  <c r="AA11" i="2"/>
  <c r="AG86" i="2"/>
  <c r="AC86" i="2"/>
  <c r="R86" i="2"/>
  <c r="H86" i="2"/>
  <c r="AG79" i="2"/>
  <c r="AC79" i="2"/>
  <c r="R79" i="2"/>
  <c r="H79" i="2"/>
  <c r="AG54" i="2"/>
  <c r="AC54" i="2"/>
  <c r="R54" i="2"/>
  <c r="H54" i="2"/>
  <c r="AG47" i="2"/>
  <c r="AC47" i="2"/>
  <c r="V47" i="2"/>
  <c r="K47" i="2"/>
  <c r="W86" i="2"/>
  <c r="B70" i="2"/>
  <c r="B63" i="2"/>
  <c r="AA63" i="2"/>
  <c r="W63" i="2"/>
  <c r="L38" i="2"/>
  <c r="Z38" i="2"/>
  <c r="AE38" i="2"/>
  <c r="AI38" i="2"/>
  <c r="B38" i="2"/>
  <c r="F38" i="2"/>
  <c r="O38" i="2"/>
  <c r="V38" i="2"/>
  <c r="AF38" i="2"/>
  <c r="AJ38" i="2"/>
  <c r="AA38" i="2"/>
  <c r="K38" i="2"/>
  <c r="AD38" i="2"/>
  <c r="AH38" i="2"/>
  <c r="B31" i="2"/>
  <c r="L31" i="2"/>
  <c r="AC31" i="2"/>
  <c r="AG31" i="2"/>
  <c r="W31" i="2"/>
  <c r="R31" i="2"/>
  <c r="AD31" i="2"/>
  <c r="AH31" i="2"/>
  <c r="H31" i="2"/>
  <c r="V31" i="2"/>
  <c r="AF31" i="2"/>
  <c r="AJ31" i="2"/>
  <c r="H28" i="2"/>
  <c r="R28" i="2"/>
  <c r="AC28" i="2"/>
  <c r="AG28" i="2"/>
  <c r="K28" i="2"/>
  <c r="AD28" i="2"/>
  <c r="AH28" i="2"/>
  <c r="AA28" i="2"/>
  <c r="W28" i="2"/>
  <c r="F28" i="2"/>
  <c r="O28" i="2"/>
  <c r="V28" i="2"/>
  <c r="AF28" i="2"/>
  <c r="AJ28" i="2"/>
  <c r="AA25" i="2"/>
  <c r="W25" i="2"/>
  <c r="L25" i="2"/>
  <c r="AH25" i="2"/>
  <c r="R25" i="2"/>
  <c r="B25" i="2"/>
  <c r="AD25" i="2"/>
  <c r="AJ86" i="2"/>
  <c r="AF86" i="2"/>
  <c r="V86" i="2"/>
  <c r="O86" i="2"/>
  <c r="F86" i="2"/>
  <c r="AJ79" i="2"/>
  <c r="AF79" i="2"/>
  <c r="V79" i="2"/>
  <c r="O79" i="2"/>
  <c r="F79" i="2"/>
  <c r="AJ54" i="2"/>
  <c r="AF54" i="2"/>
  <c r="V54" i="2"/>
  <c r="O54" i="2"/>
  <c r="F54" i="2"/>
  <c r="AJ47" i="2"/>
  <c r="AF47" i="2"/>
  <c r="AA76" i="2"/>
  <c r="W76" i="2"/>
  <c r="AA73" i="2"/>
  <c r="W73" i="2"/>
  <c r="B73" i="2"/>
  <c r="AA44" i="2"/>
  <c r="F44" i="2"/>
  <c r="O44" i="2"/>
  <c r="V44" i="2"/>
  <c r="AF44" i="2"/>
  <c r="AJ44" i="2"/>
  <c r="H44" i="2"/>
  <c r="R44" i="2"/>
  <c r="AC44" i="2"/>
  <c r="AG44" i="2"/>
  <c r="W44" i="2"/>
  <c r="L44" i="2"/>
  <c r="Z44" i="2"/>
  <c r="AE44" i="2"/>
  <c r="AI44" i="2"/>
  <c r="W41" i="2"/>
  <c r="L41" i="2"/>
  <c r="Z41" i="2"/>
  <c r="AE41" i="2"/>
  <c r="AI41" i="2"/>
  <c r="AA41" i="2"/>
  <c r="F41" i="2"/>
  <c r="O41" i="2"/>
  <c r="V41" i="2"/>
  <c r="AF41" i="2"/>
  <c r="AJ41" i="2"/>
  <c r="B41" i="2"/>
  <c r="K41" i="2"/>
  <c r="AD41" i="2"/>
  <c r="AH41" i="2"/>
  <c r="AG4" i="2"/>
  <c r="AC4" i="2"/>
  <c r="R4" i="2"/>
  <c r="AA4" i="2"/>
  <c r="AI4" i="2"/>
  <c r="AE4" i="2"/>
  <c r="Z4" i="2"/>
  <c r="L4" i="2"/>
  <c r="W4" i="2"/>
  <c r="AH4" i="2"/>
  <c r="AD4" i="2"/>
  <c r="B4" i="2"/>
  <c r="K4" i="2"/>
  <c r="AI13" i="3" s="1"/>
  <c r="W8" i="2"/>
  <c r="Z8" i="2"/>
  <c r="AG8" i="2"/>
  <c r="B8" i="2"/>
  <c r="L8" i="2"/>
  <c r="V8" i="2"/>
  <c r="AJ8" i="2"/>
  <c r="K8" i="2"/>
  <c r="AA8" i="2"/>
  <c r="F8" i="2"/>
  <c r="O8" i="2"/>
  <c r="AC8" i="2"/>
  <c r="H8" i="2"/>
  <c r="AF8" i="2"/>
  <c r="AD8" i="2"/>
  <c r="AI8" i="2"/>
  <c r="R8" i="2"/>
  <c r="AE8" i="2"/>
  <c r="W88" i="2"/>
  <c r="B88" i="2"/>
  <c r="AA88" i="2"/>
  <c r="W69" i="2"/>
  <c r="B69" i="2"/>
  <c r="W53" i="2"/>
  <c r="B53" i="2"/>
  <c r="H37" i="2"/>
  <c r="R37" i="2"/>
  <c r="AC37" i="2"/>
  <c r="AG37" i="2"/>
  <c r="W37" i="2"/>
  <c r="K37" i="2"/>
  <c r="AD37" i="2"/>
  <c r="AH37" i="2"/>
  <c r="B37" i="2"/>
  <c r="L37" i="2"/>
  <c r="Z37" i="2"/>
  <c r="AE37" i="2"/>
  <c r="AI37" i="2"/>
  <c r="W21" i="2"/>
  <c r="AF21" i="2"/>
  <c r="B21" i="2"/>
  <c r="O21" i="2"/>
  <c r="AJ21" i="2"/>
  <c r="H21" i="2"/>
  <c r="AD21" i="2"/>
  <c r="AG88" i="2"/>
  <c r="AJ85" i="2"/>
  <c r="AF85" i="2"/>
  <c r="V85" i="2"/>
  <c r="O85" i="2"/>
  <c r="AG72" i="2"/>
  <c r="R72" i="2"/>
  <c r="H72" i="2"/>
  <c r="AJ69" i="2"/>
  <c r="AG56" i="2"/>
  <c r="AC56" i="2"/>
  <c r="R56" i="2"/>
  <c r="AJ53" i="2"/>
  <c r="AF53" i="2"/>
  <c r="V53" i="2"/>
  <c r="O53" i="2"/>
  <c r="F53" i="2"/>
  <c r="AE40" i="2"/>
  <c r="AA69" i="2"/>
  <c r="AA37" i="2"/>
  <c r="W13" i="2"/>
  <c r="B13" i="2"/>
  <c r="W85" i="2"/>
  <c r="B85" i="2"/>
  <c r="W72" i="2"/>
  <c r="B72" i="2"/>
  <c r="AA72" i="2"/>
  <c r="W56" i="2"/>
  <c r="B56" i="2"/>
  <c r="AA56" i="2"/>
  <c r="W40" i="2"/>
  <c r="K40" i="2"/>
  <c r="B40" i="2"/>
  <c r="L40" i="2"/>
  <c r="AA40" i="2"/>
  <c r="F40" i="2"/>
  <c r="O40" i="2"/>
  <c r="V40" i="2"/>
  <c r="AF40" i="2"/>
  <c r="AJ40" i="2"/>
  <c r="W24" i="2"/>
  <c r="H24" i="2"/>
  <c r="R24" i="2"/>
  <c r="AC24" i="2"/>
  <c r="AG24" i="2"/>
  <c r="B24" i="2"/>
  <c r="K24" i="2"/>
  <c r="AD24" i="2"/>
  <c r="AH24" i="2"/>
  <c r="AA24" i="2"/>
  <c r="L24" i="2"/>
  <c r="Z24" i="2"/>
  <c r="AE24" i="2"/>
  <c r="AI24" i="2"/>
  <c r="L21" i="2"/>
  <c r="AC88" i="2"/>
  <c r="R88" i="2"/>
  <c r="H88" i="2"/>
  <c r="AC72" i="2"/>
  <c r="AF69" i="2"/>
  <c r="V69" i="2"/>
  <c r="O69" i="2"/>
  <c r="F69" i="2"/>
  <c r="AI21" i="2"/>
  <c r="Z21" i="2"/>
  <c r="F21" i="2"/>
  <c r="AJ88" i="2"/>
  <c r="AF88" i="2"/>
  <c r="V88" i="2"/>
  <c r="O88" i="2"/>
  <c r="F88" i="2"/>
  <c r="AI85" i="2"/>
  <c r="AE85" i="2"/>
  <c r="Z85" i="2"/>
  <c r="L85" i="2"/>
  <c r="AJ72" i="2"/>
  <c r="AF72" i="2"/>
  <c r="V72" i="2"/>
  <c r="O72" i="2"/>
  <c r="F72" i="2"/>
  <c r="AI69" i="2"/>
  <c r="AE69" i="2"/>
  <c r="Z69" i="2"/>
  <c r="L69" i="2"/>
  <c r="AJ56" i="2"/>
  <c r="AF56" i="2"/>
  <c r="V56" i="2"/>
  <c r="O56" i="2"/>
  <c r="F56" i="2"/>
  <c r="AI53" i="2"/>
  <c r="AE53" i="2"/>
  <c r="Z53" i="2"/>
  <c r="L53" i="2"/>
  <c r="AI40" i="2"/>
  <c r="AD40" i="2"/>
  <c r="V37" i="2"/>
  <c r="AJ24" i="2"/>
  <c r="O24" i="2"/>
  <c r="AA13" i="2"/>
  <c r="K13" i="2"/>
  <c r="W80" i="2"/>
  <c r="B80" i="2"/>
  <c r="AA80" i="2"/>
  <c r="W77" i="2"/>
  <c r="B77" i="2"/>
  <c r="W64" i="2"/>
  <c r="B64" i="2"/>
  <c r="AA64" i="2"/>
  <c r="W61" i="2"/>
  <c r="B61" i="2"/>
  <c r="W48" i="2"/>
  <c r="B48" i="2"/>
  <c r="AA48" i="2"/>
  <c r="W45" i="2"/>
  <c r="B45" i="2"/>
  <c r="W32" i="2"/>
  <c r="K32" i="2"/>
  <c r="AD32" i="2"/>
  <c r="AH32" i="2"/>
  <c r="B32" i="2"/>
  <c r="L32" i="2"/>
  <c r="Z32" i="2"/>
  <c r="AE32" i="2"/>
  <c r="AI32" i="2"/>
  <c r="AA32" i="2"/>
  <c r="F32" i="2"/>
  <c r="O32" i="2"/>
  <c r="V32" i="2"/>
  <c r="AF32" i="2"/>
  <c r="AJ32" i="2"/>
  <c r="H29" i="2"/>
  <c r="W29" i="2"/>
  <c r="O29" i="2"/>
  <c r="AF29" i="2"/>
  <c r="B29" i="2"/>
  <c r="AJ29" i="2"/>
  <c r="W16" i="2"/>
  <c r="H16" i="2"/>
  <c r="AD16" i="2"/>
  <c r="AH16" i="2"/>
  <c r="B16" i="2"/>
  <c r="L16" i="2"/>
  <c r="Z16" i="2"/>
  <c r="AE16" i="2"/>
  <c r="AI16" i="2"/>
  <c r="K16" i="2"/>
  <c r="AA16" i="2"/>
  <c r="O16" i="2"/>
  <c r="V16" i="2"/>
  <c r="AF16" i="2"/>
  <c r="AJ16" i="2"/>
  <c r="AI14" i="3"/>
  <c r="W5" i="2"/>
  <c r="B5" i="2"/>
  <c r="T2" i="2" l="1"/>
  <c r="Y2" i="2"/>
  <c r="AB2" i="2"/>
  <c r="A3" i="2"/>
  <c r="A4" i="2"/>
  <c r="AO13" i="3" s="1"/>
  <c r="C11" i="5"/>
  <c r="A5" i="19" s="1"/>
  <c r="D5" i="19" s="1"/>
  <c r="AO11" i="3"/>
  <c r="AI11" i="3"/>
  <c r="C10" i="5"/>
  <c r="A4" i="19" s="1"/>
  <c r="E9" i="5"/>
  <c r="A3" i="19"/>
  <c r="F14" i="5"/>
  <c r="X14" i="5"/>
  <c r="U9" i="5"/>
  <c r="A21" i="19" s="1"/>
  <c r="B21" i="19" s="1"/>
  <c r="U10" i="5"/>
  <c r="A22" i="19" s="1"/>
  <c r="B22" i="19" s="1"/>
  <c r="U11" i="5"/>
  <c r="A23" i="19" s="1"/>
  <c r="B23" i="19" s="1"/>
  <c r="U12" i="5"/>
  <c r="A24" i="19" s="1"/>
  <c r="B24" i="19" s="1"/>
  <c r="U8" i="5"/>
  <c r="A20" i="19" s="1"/>
  <c r="B20" i="19" s="1"/>
  <c r="U13" i="5"/>
  <c r="A25" i="19" s="1"/>
  <c r="B25" i="19" s="1"/>
  <c r="L14" i="5"/>
  <c r="I11" i="5"/>
  <c r="A11" i="19" s="1"/>
  <c r="B11" i="19" s="1"/>
  <c r="I13" i="5"/>
  <c r="A13" i="19" s="1"/>
  <c r="B13" i="19" s="1"/>
  <c r="I10" i="5"/>
  <c r="A10" i="19" s="1"/>
  <c r="B10" i="19" s="1"/>
  <c r="I12" i="5"/>
  <c r="A12" i="19" s="1"/>
  <c r="B12" i="19" s="1"/>
  <c r="I9" i="5"/>
  <c r="A9" i="19" s="1"/>
  <c r="B9" i="19" s="1"/>
  <c r="I8" i="5"/>
  <c r="A8" i="19" s="1"/>
  <c r="B8" i="19" s="1"/>
  <c r="C8" i="5"/>
  <c r="A2" i="19" s="1"/>
  <c r="C13" i="5"/>
  <c r="A7" i="19" s="1"/>
  <c r="C12" i="5"/>
  <c r="A6" i="19" s="1"/>
  <c r="R14" i="5"/>
  <c r="O10" i="5"/>
  <c r="A16" i="19" s="1"/>
  <c r="B16" i="19" s="1"/>
  <c r="O8" i="5"/>
  <c r="A14" i="19" s="1"/>
  <c r="B14" i="19" s="1"/>
  <c r="O12" i="5"/>
  <c r="A18" i="19" s="1"/>
  <c r="B18" i="19" s="1"/>
  <c r="O9" i="5"/>
  <c r="A15" i="19" s="1"/>
  <c r="B15" i="19" s="1"/>
  <c r="O11" i="5"/>
  <c r="A17" i="19" s="1"/>
  <c r="B17" i="19" s="1"/>
  <c r="O13" i="5"/>
  <c r="A19" i="19" s="1"/>
  <c r="B19" i="19" s="1"/>
  <c r="D9" i="5"/>
  <c r="AO12" i="3" l="1"/>
  <c r="AI12" i="3"/>
  <c r="J5" i="19"/>
  <c r="D11" i="5"/>
  <c r="H5" i="19"/>
  <c r="L5" i="19"/>
  <c r="M5" i="19"/>
  <c r="E10" i="5"/>
  <c r="D10" i="5"/>
  <c r="K5" i="19"/>
  <c r="I5" i="19"/>
  <c r="E11" i="5"/>
  <c r="C5" i="19"/>
  <c r="B5" i="19"/>
  <c r="B6" i="19"/>
  <c r="C6" i="19"/>
  <c r="D6" i="19"/>
  <c r="B4" i="19"/>
  <c r="C4" i="19"/>
  <c r="D4" i="19"/>
  <c r="B7" i="19"/>
  <c r="D7" i="19"/>
  <c r="C7" i="19"/>
  <c r="B2" i="19"/>
  <c r="D2" i="19"/>
  <c r="C2" i="19"/>
  <c r="B3" i="19"/>
  <c r="D3" i="19"/>
  <c r="C3" i="19"/>
  <c r="I102" i="3"/>
  <c r="C9" i="17" s="1"/>
  <c r="Q8" i="5"/>
  <c r="P8" i="5"/>
  <c r="K12" i="5"/>
  <c r="J12" i="5"/>
  <c r="V11" i="5"/>
  <c r="W11" i="5"/>
  <c r="P11" i="5"/>
  <c r="Q11" i="5"/>
  <c r="Q10" i="5"/>
  <c r="P10" i="5"/>
  <c r="D8" i="5"/>
  <c r="E8" i="5"/>
  <c r="K10" i="5"/>
  <c r="J10" i="5"/>
  <c r="V13" i="5"/>
  <c r="W13" i="5"/>
  <c r="W10" i="5"/>
  <c r="V10" i="5"/>
  <c r="P13" i="5"/>
  <c r="Q13" i="5"/>
  <c r="Q9" i="5"/>
  <c r="P9" i="5"/>
  <c r="K8" i="5"/>
  <c r="J8" i="5"/>
  <c r="J13" i="5"/>
  <c r="K13" i="5"/>
  <c r="V8" i="5"/>
  <c r="W8" i="5"/>
  <c r="W9" i="5"/>
  <c r="V9" i="5"/>
  <c r="D13" i="5"/>
  <c r="E13" i="5"/>
  <c r="Q12" i="5"/>
  <c r="P12" i="5"/>
  <c r="E12" i="5"/>
  <c r="D12" i="5"/>
  <c r="J9" i="5"/>
  <c r="K9" i="5"/>
  <c r="K11" i="5"/>
  <c r="J11" i="5"/>
  <c r="V12" i="5"/>
  <c r="W12" i="5"/>
  <c r="L3" i="19"/>
  <c r="I3" i="19"/>
  <c r="M3" i="19"/>
  <c r="H3" i="19"/>
  <c r="J3" i="19"/>
  <c r="K3" i="19"/>
  <c r="I4" i="19"/>
  <c r="K4" i="19"/>
  <c r="M4" i="19"/>
  <c r="L4" i="19"/>
  <c r="J4" i="19"/>
  <c r="H4" i="19"/>
  <c r="G9" i="17" l="1"/>
  <c r="G11" i="17" s="1"/>
  <c r="J18" i="19"/>
  <c r="M18" i="19"/>
  <c r="I18" i="19"/>
  <c r="D18" i="19"/>
  <c r="L18" i="19"/>
  <c r="C18" i="19"/>
  <c r="K18" i="19"/>
  <c r="H18" i="19"/>
  <c r="M10" i="19"/>
  <c r="D10" i="19"/>
  <c r="H10" i="19"/>
  <c r="I10" i="19"/>
  <c r="J10" i="19"/>
  <c r="L10" i="19"/>
  <c r="C10" i="19"/>
  <c r="K10" i="19"/>
  <c r="L11" i="19"/>
  <c r="K11" i="19"/>
  <c r="I11" i="19"/>
  <c r="H11" i="19"/>
  <c r="J11" i="19"/>
  <c r="D11" i="19"/>
  <c r="C11" i="19"/>
  <c r="M11" i="19"/>
  <c r="C21" i="19"/>
  <c r="H21" i="19"/>
  <c r="L21" i="19"/>
  <c r="K21" i="19"/>
  <c r="J21" i="19"/>
  <c r="D21" i="19"/>
  <c r="M21" i="19"/>
  <c r="I21" i="19"/>
  <c r="K13" i="19"/>
  <c r="H13" i="19"/>
  <c r="I13" i="19"/>
  <c r="M13" i="19"/>
  <c r="C13" i="19"/>
  <c r="D13" i="19"/>
  <c r="J13" i="19"/>
  <c r="L13" i="19"/>
  <c r="C15" i="19"/>
  <c r="L15" i="19"/>
  <c r="D15" i="19"/>
  <c r="K15" i="19"/>
  <c r="M15" i="19"/>
  <c r="J15" i="19"/>
  <c r="I15" i="19"/>
  <c r="H15" i="19"/>
  <c r="D22" i="19"/>
  <c r="C22" i="19"/>
  <c r="H22" i="19"/>
  <c r="I22" i="19"/>
  <c r="M22" i="19"/>
  <c r="K22" i="19"/>
  <c r="J22" i="19"/>
  <c r="L22" i="19"/>
  <c r="H25" i="19"/>
  <c r="D25" i="19"/>
  <c r="L25" i="19"/>
  <c r="M25" i="19"/>
  <c r="K25" i="19"/>
  <c r="C25" i="19"/>
  <c r="J25" i="19"/>
  <c r="I25" i="19"/>
  <c r="I16" i="19"/>
  <c r="M16" i="19"/>
  <c r="C16" i="19"/>
  <c r="L16" i="19"/>
  <c r="J16" i="19"/>
  <c r="D16" i="19"/>
  <c r="H16" i="19"/>
  <c r="K16" i="19"/>
  <c r="M23" i="19"/>
  <c r="J23" i="19"/>
  <c r="I23" i="19"/>
  <c r="C23" i="19"/>
  <c r="K23" i="19"/>
  <c r="D23" i="19"/>
  <c r="H23" i="19"/>
  <c r="L23" i="19"/>
  <c r="L14" i="19"/>
  <c r="J14" i="19"/>
  <c r="H14" i="19"/>
  <c r="C14" i="19"/>
  <c r="I14" i="19"/>
  <c r="M14" i="19"/>
  <c r="D14" i="19"/>
  <c r="K14" i="19"/>
  <c r="C19" i="19"/>
  <c r="K19" i="19"/>
  <c r="L19" i="19"/>
  <c r="M19" i="19"/>
  <c r="J19" i="19"/>
  <c r="H19" i="19"/>
  <c r="D19" i="19"/>
  <c r="I19" i="19"/>
  <c r="I2" i="19"/>
  <c r="M2" i="19"/>
  <c r="K2" i="19"/>
  <c r="J2" i="19"/>
  <c r="H2" i="19"/>
  <c r="L2" i="19"/>
  <c r="J24" i="19"/>
  <c r="C24" i="19"/>
  <c r="D24" i="19"/>
  <c r="K24" i="19"/>
  <c r="H24" i="19"/>
  <c r="M24" i="19"/>
  <c r="I24" i="19"/>
  <c r="L24" i="19"/>
  <c r="M9" i="19"/>
  <c r="D9" i="19"/>
  <c r="K9" i="19"/>
  <c r="J9" i="19"/>
  <c r="C9" i="19"/>
  <c r="H9" i="19"/>
  <c r="I9" i="19"/>
  <c r="L9" i="19"/>
  <c r="J7" i="19"/>
  <c r="M7" i="19"/>
  <c r="H7" i="19"/>
  <c r="I7" i="19"/>
  <c r="L7" i="19"/>
  <c r="K7" i="19"/>
  <c r="L8" i="19"/>
  <c r="D8" i="19"/>
  <c r="C8" i="19"/>
  <c r="H8" i="19"/>
  <c r="J8" i="19"/>
  <c r="M8" i="19"/>
  <c r="I8" i="19"/>
  <c r="K8" i="19"/>
  <c r="K17" i="19"/>
  <c r="I17" i="19"/>
  <c r="L17" i="19"/>
  <c r="D17" i="19"/>
  <c r="M17" i="19"/>
  <c r="H17" i="19"/>
  <c r="C17" i="19"/>
  <c r="J17" i="19"/>
  <c r="I6" i="19"/>
  <c r="K6" i="19"/>
  <c r="H6" i="19"/>
  <c r="J6" i="19"/>
  <c r="M6" i="19"/>
  <c r="L6" i="19"/>
  <c r="K20" i="19"/>
  <c r="C20" i="19"/>
  <c r="J20" i="19"/>
  <c r="D20" i="19"/>
  <c r="M20" i="19"/>
  <c r="H20" i="19"/>
  <c r="L20" i="19"/>
  <c r="I20" i="19"/>
  <c r="H12" i="19"/>
  <c r="J12" i="19"/>
  <c r="D12" i="19"/>
  <c r="L12" i="19"/>
  <c r="K12" i="19"/>
  <c r="C12" i="19"/>
  <c r="I12" i="19"/>
  <c r="M12" i="19"/>
</calcChain>
</file>

<file path=xl/comments1.xml><?xml version="1.0" encoding="utf-8"?>
<comments xmlns="http://schemas.openxmlformats.org/spreadsheetml/2006/main">
  <authors>
    <author>nagoya area</author>
    <author>KATSUMI</author>
  </authors>
  <commentList>
    <comment ref="C2" authorId="0" shapeId="0">
      <text>
        <r>
          <rPr>
            <b/>
            <sz val="20"/>
            <color indexed="81"/>
            <rFont val="ＭＳ Ｐゴシック"/>
            <family val="3"/>
            <charset val="128"/>
          </rPr>
          <t>必ず選択してください</t>
        </r>
      </text>
    </comment>
    <comment ref="C4" authorId="1" shapeId="0">
      <text>
        <r>
          <rPr>
            <b/>
            <sz val="14"/>
            <color indexed="81"/>
            <rFont val="ＭＳ Ｐゴシック"/>
            <family val="3"/>
            <charset val="128"/>
          </rPr>
          <t xml:space="preserve">団体名の一部を入力しないとリスト表示されません
</t>
        </r>
      </text>
    </comment>
    <comment ref="C10" authorId="0" shapeId="0">
      <text>
        <r>
          <rPr>
            <b/>
            <sz val="12"/>
            <color indexed="81"/>
            <rFont val="ＭＳ Ｐゴシック"/>
            <family val="3"/>
            <charset val="128"/>
          </rPr>
          <t>大学生は、地域学連コードを入力してください。
例 東海学連 5-
　　関西学連 6-
必ずハイフンを付けてください。</t>
        </r>
      </text>
    </comment>
    <comment ref="C11" authorId="1"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KATSUMI</author>
    <author>fumiaki</author>
    <author>nagoya area</author>
    <author>NAGOYA</author>
  </authors>
  <commentList>
    <comment ref="T7" authorId="0" shapeId="0">
      <text>
        <r>
          <rPr>
            <sz val="11"/>
            <color indexed="81"/>
            <rFont val="ＭＳ Ｐゴシック"/>
            <family val="3"/>
            <charset val="128"/>
          </rPr>
          <t>県選手権の出場資格がある場合には、OPを選択してください！</t>
        </r>
      </text>
    </comment>
    <comment ref="U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V7" authorId="0" shapeId="0">
      <text>
        <r>
          <rPr>
            <sz val="11"/>
            <color indexed="81"/>
            <rFont val="ＭＳ Ｐゴシック"/>
            <family val="3"/>
            <charset val="128"/>
          </rPr>
          <t>県選手権の出場資格がある場合には、OPを選択してください！</t>
        </r>
      </text>
    </comment>
    <comment ref="W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T8" authorId="0" shapeId="0">
      <text>
        <r>
          <rPr>
            <sz val="11"/>
            <color indexed="81"/>
            <rFont val="ＭＳ Ｐゴシック"/>
            <family val="3"/>
            <charset val="128"/>
          </rPr>
          <t>県選手権の出場資格がある場合には、OPを選択してください！</t>
        </r>
      </text>
    </comment>
    <comment ref="U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V8" authorId="0" shapeId="0">
      <text>
        <r>
          <rPr>
            <sz val="11"/>
            <color indexed="81"/>
            <rFont val="ＭＳ Ｐゴシック"/>
            <family val="3"/>
            <charset val="128"/>
          </rPr>
          <t>県選手権の出場資格がある場合には、OPを選択してください！</t>
        </r>
      </text>
    </comment>
    <comment ref="W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F9" authorId="2" shapeId="0">
      <text>
        <r>
          <rPr>
            <b/>
            <sz val="11"/>
            <color indexed="81"/>
            <rFont val="ＭＳ Ｐゴシック"/>
            <family val="3"/>
            <charset val="128"/>
          </rPr>
          <t>陸連登録のデータを利用してください。
大会毎に違うスペルになると、国際陸連のランキングに反映されない場合があります</t>
        </r>
        <r>
          <rPr>
            <b/>
            <sz val="9"/>
            <color indexed="81"/>
            <rFont val="ＭＳ Ｐゴシック"/>
            <family val="3"/>
            <charset val="128"/>
          </rPr>
          <t xml:space="preserve">。
</t>
        </r>
      </text>
    </comment>
    <comment ref="J9" authorId="2" shapeId="0">
      <text>
        <r>
          <rPr>
            <b/>
            <sz val="9"/>
            <color indexed="81"/>
            <rFont val="ＭＳ Ｐゴシック"/>
            <family val="3"/>
            <charset val="128"/>
          </rPr>
          <t>社会人の方は入力不要です。</t>
        </r>
      </text>
    </comment>
    <comment ref="B1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F10" authorId="2" shapeId="0">
      <text>
        <r>
          <rPr>
            <b/>
            <sz val="18"/>
            <color indexed="81"/>
            <rFont val="ＭＳ Ｐゴシック"/>
            <family val="3"/>
            <charset val="128"/>
          </rPr>
          <t>半角大文字です</t>
        </r>
        <r>
          <rPr>
            <sz val="9"/>
            <color indexed="81"/>
            <rFont val="ＭＳ Ｐゴシック"/>
            <family val="3"/>
            <charset val="128"/>
          </rPr>
          <t xml:space="preserve">
</t>
        </r>
      </text>
    </comment>
    <comment ref="G10" authorId="2" shapeId="0">
      <text>
        <r>
          <rPr>
            <b/>
            <sz val="16"/>
            <color indexed="81"/>
            <rFont val="ＭＳ Ｐゴシック"/>
            <family val="3"/>
            <charset val="128"/>
          </rPr>
          <t>半角小文字です</t>
        </r>
      </text>
    </comment>
    <comment ref="H1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J10" authorId="2" shapeId="0">
      <text>
        <r>
          <rPr>
            <b/>
            <sz val="9"/>
            <color indexed="81"/>
            <rFont val="ＭＳ Ｐゴシック"/>
            <family val="3"/>
            <charset val="128"/>
          </rPr>
          <t xml:space="preserve">ドロップダウンから選択してください。
該当がない場合は、未記入としてメール本文に記載してください。
</t>
        </r>
      </text>
    </comment>
    <comment ref="K10" authorId="2" shapeId="0">
      <text>
        <r>
          <rPr>
            <b/>
            <sz val="9"/>
            <color indexed="81"/>
            <rFont val="ＭＳ Ｐゴシック"/>
            <family val="3"/>
            <charset val="128"/>
          </rPr>
          <t xml:space="preserve">連続した８桁で入力してください。
陸連登録データを貼り付けてください。
</t>
        </r>
      </text>
    </comment>
    <comment ref="L10" authorId="2" shapeId="0">
      <text>
        <r>
          <rPr>
            <b/>
            <sz val="14"/>
            <color indexed="81"/>
            <rFont val="ＭＳ Ｐゴシック"/>
            <family val="3"/>
            <charset val="128"/>
          </rPr>
          <t>種目の選び間違えにご注意ください。</t>
        </r>
      </text>
    </comment>
    <comment ref="B1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K11" authorId="2" shapeId="0">
      <text>
        <r>
          <rPr>
            <b/>
            <sz val="9"/>
            <color indexed="81"/>
            <rFont val="ＭＳ Ｐゴシック"/>
            <family val="3"/>
            <charset val="128"/>
          </rPr>
          <t xml:space="preserve">連続した８桁で入力してください。
陸連登録データを貼り付けてください。
</t>
        </r>
      </text>
    </comment>
    <comment ref="L11" authorId="2" shapeId="0">
      <text>
        <r>
          <rPr>
            <b/>
            <sz val="14"/>
            <color indexed="81"/>
            <rFont val="ＭＳ Ｐゴシック"/>
            <family val="3"/>
            <charset val="128"/>
          </rPr>
          <t>種目の選び間違えにご注意ください。</t>
        </r>
      </text>
    </comment>
    <comment ref="M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1" authorId="0" shapeId="0">
      <text>
        <r>
          <rPr>
            <sz val="11"/>
            <color indexed="81"/>
            <rFont val="ＭＳ Ｐゴシック"/>
            <family val="3"/>
            <charset val="128"/>
          </rPr>
          <t>県選手権の出場資格がある場合には、OPを選択してください！</t>
        </r>
      </text>
    </comment>
    <comment ref="P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1" authorId="0" shapeId="0">
      <text>
        <r>
          <rPr>
            <sz val="11"/>
            <color indexed="81"/>
            <rFont val="ＭＳ Ｐゴシック"/>
            <family val="3"/>
            <charset val="128"/>
          </rPr>
          <t>県選手権の出場資格がある場合には、OPを選択してください！</t>
        </r>
      </text>
    </comment>
    <comment ref="B1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2" authorId="2" shapeId="0">
      <text>
        <r>
          <rPr>
            <b/>
            <sz val="14"/>
            <color indexed="81"/>
            <rFont val="ＭＳ Ｐゴシック"/>
            <family val="3"/>
            <charset val="128"/>
          </rPr>
          <t>種目の選び間違えにご注意ください。</t>
        </r>
      </text>
    </comment>
    <comment ref="M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2" authorId="0" shapeId="0">
      <text>
        <r>
          <rPr>
            <sz val="11"/>
            <color indexed="81"/>
            <rFont val="ＭＳ Ｐゴシック"/>
            <family val="3"/>
            <charset val="128"/>
          </rPr>
          <t>県選手権の出場資格がある場合には、OPを選択してください！</t>
        </r>
      </text>
    </comment>
    <comment ref="P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2" authorId="0" shapeId="0">
      <text>
        <r>
          <rPr>
            <sz val="11"/>
            <color indexed="81"/>
            <rFont val="ＭＳ Ｐゴシック"/>
            <family val="3"/>
            <charset val="128"/>
          </rPr>
          <t>県選手権の出場資格がある場合には、OPを選択してください！</t>
        </r>
      </text>
    </comment>
    <comment ref="B1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3" authorId="2" shapeId="0">
      <text>
        <r>
          <rPr>
            <b/>
            <sz val="14"/>
            <color indexed="81"/>
            <rFont val="ＭＳ Ｐゴシック"/>
            <family val="3"/>
            <charset val="128"/>
          </rPr>
          <t>種目の選び間違えにご注意ください。</t>
        </r>
      </text>
    </comment>
    <comment ref="M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3" authorId="0" shapeId="0">
      <text>
        <r>
          <rPr>
            <sz val="11"/>
            <color indexed="81"/>
            <rFont val="ＭＳ Ｐゴシック"/>
            <family val="3"/>
            <charset val="128"/>
          </rPr>
          <t>県選手権の出場資格がある場合には、OPを選択してください！</t>
        </r>
      </text>
    </comment>
    <comment ref="P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3" authorId="0" shapeId="0">
      <text>
        <r>
          <rPr>
            <sz val="11"/>
            <color indexed="81"/>
            <rFont val="ＭＳ Ｐゴシック"/>
            <family val="3"/>
            <charset val="128"/>
          </rPr>
          <t>県選手権の出場資格がある場合には、OPを選択してください！</t>
        </r>
      </text>
    </comment>
    <comment ref="B1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4" authorId="2" shapeId="0">
      <text>
        <r>
          <rPr>
            <b/>
            <sz val="14"/>
            <color indexed="81"/>
            <rFont val="ＭＳ Ｐゴシック"/>
            <family val="3"/>
            <charset val="128"/>
          </rPr>
          <t>種目の選び間違えにご注意ください。</t>
        </r>
      </text>
    </comment>
    <comment ref="M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4" authorId="0" shapeId="0">
      <text>
        <r>
          <rPr>
            <sz val="11"/>
            <color indexed="81"/>
            <rFont val="ＭＳ Ｐゴシック"/>
            <family val="3"/>
            <charset val="128"/>
          </rPr>
          <t>県選手権の出場資格がある場合には、OPを選択してください！</t>
        </r>
      </text>
    </comment>
    <comment ref="P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4" authorId="0" shapeId="0">
      <text>
        <r>
          <rPr>
            <sz val="11"/>
            <color indexed="81"/>
            <rFont val="ＭＳ Ｐゴシック"/>
            <family val="3"/>
            <charset val="128"/>
          </rPr>
          <t>県選手権の出場資格がある場合には、OPを選択してください！</t>
        </r>
      </text>
    </comment>
    <comment ref="B1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5" authorId="2" shapeId="0">
      <text>
        <r>
          <rPr>
            <b/>
            <sz val="14"/>
            <color indexed="81"/>
            <rFont val="ＭＳ Ｐゴシック"/>
            <family val="3"/>
            <charset val="128"/>
          </rPr>
          <t>種目の選び間違えにご注意ください。</t>
        </r>
      </text>
    </comment>
    <comment ref="M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5" authorId="0" shapeId="0">
      <text>
        <r>
          <rPr>
            <sz val="11"/>
            <color indexed="81"/>
            <rFont val="ＭＳ Ｐゴシック"/>
            <family val="3"/>
            <charset val="128"/>
          </rPr>
          <t>県選手権の出場資格がある場合には、OPを選択してください！</t>
        </r>
      </text>
    </comment>
    <comment ref="P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5" authorId="0" shapeId="0">
      <text>
        <r>
          <rPr>
            <sz val="11"/>
            <color indexed="81"/>
            <rFont val="ＭＳ Ｐゴシック"/>
            <family val="3"/>
            <charset val="128"/>
          </rPr>
          <t>県選手権の出場資格がある場合には、OPを選択してください！</t>
        </r>
      </text>
    </comment>
    <comment ref="B1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6" authorId="2" shapeId="0">
      <text>
        <r>
          <rPr>
            <b/>
            <sz val="14"/>
            <color indexed="81"/>
            <rFont val="ＭＳ Ｐゴシック"/>
            <family val="3"/>
            <charset val="128"/>
          </rPr>
          <t>種目の選び間違えにご注意ください。</t>
        </r>
      </text>
    </comment>
    <comment ref="M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6" authorId="0" shapeId="0">
      <text>
        <r>
          <rPr>
            <sz val="11"/>
            <color indexed="81"/>
            <rFont val="ＭＳ Ｐゴシック"/>
            <family val="3"/>
            <charset val="128"/>
          </rPr>
          <t>県選手権の出場資格がある場合には、OPを選択してください！</t>
        </r>
      </text>
    </comment>
    <comment ref="P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6" authorId="0" shapeId="0">
      <text>
        <r>
          <rPr>
            <sz val="11"/>
            <color indexed="81"/>
            <rFont val="ＭＳ Ｐゴシック"/>
            <family val="3"/>
            <charset val="128"/>
          </rPr>
          <t>県選手権の出場資格がある場合には、OPを選択してください！</t>
        </r>
      </text>
    </comment>
    <comment ref="B1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7" authorId="2" shapeId="0">
      <text>
        <r>
          <rPr>
            <b/>
            <sz val="14"/>
            <color indexed="81"/>
            <rFont val="ＭＳ Ｐゴシック"/>
            <family val="3"/>
            <charset val="128"/>
          </rPr>
          <t>種目の選び間違えにご注意ください。</t>
        </r>
      </text>
    </comment>
    <comment ref="M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7" authorId="0" shapeId="0">
      <text>
        <r>
          <rPr>
            <sz val="11"/>
            <color indexed="81"/>
            <rFont val="ＭＳ Ｐゴシック"/>
            <family val="3"/>
            <charset val="128"/>
          </rPr>
          <t>県選手権の出場資格がある場合には、OPを選択してください！</t>
        </r>
      </text>
    </comment>
    <comment ref="P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7" authorId="0" shapeId="0">
      <text>
        <r>
          <rPr>
            <sz val="11"/>
            <color indexed="81"/>
            <rFont val="ＭＳ Ｐゴシック"/>
            <family val="3"/>
            <charset val="128"/>
          </rPr>
          <t>県選手権の出場資格がある場合には、OPを選択してください！</t>
        </r>
      </text>
    </comment>
    <comment ref="B1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8" authorId="2" shapeId="0">
      <text>
        <r>
          <rPr>
            <b/>
            <sz val="14"/>
            <color indexed="81"/>
            <rFont val="ＭＳ Ｐゴシック"/>
            <family val="3"/>
            <charset val="128"/>
          </rPr>
          <t>種目の選び間違えにご注意ください。</t>
        </r>
      </text>
    </comment>
    <comment ref="M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8" authorId="0" shapeId="0">
      <text>
        <r>
          <rPr>
            <sz val="11"/>
            <color indexed="81"/>
            <rFont val="ＭＳ Ｐゴシック"/>
            <family val="3"/>
            <charset val="128"/>
          </rPr>
          <t>県選手権の出場資格がある場合には、OPを選択してください！</t>
        </r>
      </text>
    </comment>
    <comment ref="P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8" authorId="0" shapeId="0">
      <text>
        <r>
          <rPr>
            <sz val="11"/>
            <color indexed="81"/>
            <rFont val="ＭＳ Ｐゴシック"/>
            <family val="3"/>
            <charset val="128"/>
          </rPr>
          <t>県選手権の出場資格がある場合には、OPを選択してください！</t>
        </r>
      </text>
    </comment>
    <comment ref="B1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9" authorId="2" shapeId="0">
      <text>
        <r>
          <rPr>
            <b/>
            <sz val="14"/>
            <color indexed="81"/>
            <rFont val="ＭＳ Ｐゴシック"/>
            <family val="3"/>
            <charset val="128"/>
          </rPr>
          <t>種目の選び間違えにご注意ください。</t>
        </r>
      </text>
    </comment>
    <comment ref="M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9" authorId="0" shapeId="0">
      <text>
        <r>
          <rPr>
            <sz val="11"/>
            <color indexed="81"/>
            <rFont val="ＭＳ Ｐゴシック"/>
            <family val="3"/>
            <charset val="128"/>
          </rPr>
          <t>県選手権の出場資格がある場合には、OPを選択してください！</t>
        </r>
      </text>
    </comment>
    <comment ref="P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9" authorId="0" shapeId="0">
      <text>
        <r>
          <rPr>
            <sz val="11"/>
            <color indexed="81"/>
            <rFont val="ＭＳ Ｐゴシック"/>
            <family val="3"/>
            <charset val="128"/>
          </rPr>
          <t>県選手権の出場資格がある場合には、OPを選択してください！</t>
        </r>
      </text>
    </comment>
    <comment ref="B2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0" authorId="2" shapeId="0">
      <text>
        <r>
          <rPr>
            <b/>
            <sz val="14"/>
            <color indexed="81"/>
            <rFont val="ＭＳ Ｐゴシック"/>
            <family val="3"/>
            <charset val="128"/>
          </rPr>
          <t>種目の選び間違えにご注意ください。</t>
        </r>
      </text>
    </comment>
    <comment ref="M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0" authorId="0" shapeId="0">
      <text>
        <r>
          <rPr>
            <sz val="11"/>
            <color indexed="81"/>
            <rFont val="ＭＳ Ｐゴシック"/>
            <family val="3"/>
            <charset val="128"/>
          </rPr>
          <t>県選手権の出場資格がある場合には、OPを選択してください！</t>
        </r>
      </text>
    </comment>
    <comment ref="P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0" authorId="0" shapeId="0">
      <text>
        <r>
          <rPr>
            <sz val="11"/>
            <color indexed="81"/>
            <rFont val="ＭＳ Ｐゴシック"/>
            <family val="3"/>
            <charset val="128"/>
          </rPr>
          <t>県選手権の出場資格がある場合には、OPを選択してください！</t>
        </r>
      </text>
    </comment>
    <comment ref="B2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1" authorId="2" shapeId="0">
      <text>
        <r>
          <rPr>
            <b/>
            <sz val="14"/>
            <color indexed="81"/>
            <rFont val="ＭＳ Ｐゴシック"/>
            <family val="3"/>
            <charset val="128"/>
          </rPr>
          <t>種目の選び間違えにご注意ください。</t>
        </r>
      </text>
    </comment>
    <comment ref="M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1" authorId="0" shapeId="0">
      <text>
        <r>
          <rPr>
            <sz val="11"/>
            <color indexed="81"/>
            <rFont val="ＭＳ Ｐゴシック"/>
            <family val="3"/>
            <charset val="128"/>
          </rPr>
          <t>県選手権の出場資格がある場合には、OPを選択してください！</t>
        </r>
      </text>
    </comment>
    <comment ref="P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1" authorId="0" shapeId="0">
      <text>
        <r>
          <rPr>
            <sz val="11"/>
            <color indexed="81"/>
            <rFont val="ＭＳ Ｐゴシック"/>
            <family val="3"/>
            <charset val="128"/>
          </rPr>
          <t>県選手権の出場資格がある場合には、OPを選択してください！</t>
        </r>
      </text>
    </comment>
    <comment ref="B2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2" authorId="2" shapeId="0">
      <text>
        <r>
          <rPr>
            <b/>
            <sz val="14"/>
            <color indexed="81"/>
            <rFont val="ＭＳ Ｐゴシック"/>
            <family val="3"/>
            <charset val="128"/>
          </rPr>
          <t>種目の選び間違えにご注意ください。</t>
        </r>
      </text>
    </comment>
    <comment ref="M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2" authorId="0" shapeId="0">
      <text>
        <r>
          <rPr>
            <sz val="11"/>
            <color indexed="81"/>
            <rFont val="ＭＳ Ｐゴシック"/>
            <family val="3"/>
            <charset val="128"/>
          </rPr>
          <t>県選手権の出場資格がある場合には、OPを選択してください！</t>
        </r>
      </text>
    </comment>
    <comment ref="P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2" authorId="0" shapeId="0">
      <text>
        <r>
          <rPr>
            <sz val="11"/>
            <color indexed="81"/>
            <rFont val="ＭＳ Ｐゴシック"/>
            <family val="3"/>
            <charset val="128"/>
          </rPr>
          <t>県選手権の出場資格がある場合には、OPを選択してください！</t>
        </r>
      </text>
    </comment>
    <comment ref="B2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3" authorId="2" shapeId="0">
      <text>
        <r>
          <rPr>
            <b/>
            <sz val="14"/>
            <color indexed="81"/>
            <rFont val="ＭＳ Ｐゴシック"/>
            <family val="3"/>
            <charset val="128"/>
          </rPr>
          <t>種目の選び間違えにご注意ください。</t>
        </r>
      </text>
    </comment>
    <comment ref="M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3" authorId="0" shapeId="0">
      <text>
        <r>
          <rPr>
            <sz val="11"/>
            <color indexed="81"/>
            <rFont val="ＭＳ Ｐゴシック"/>
            <family val="3"/>
            <charset val="128"/>
          </rPr>
          <t>県選手権の出場資格がある場合には、OPを選択してください！</t>
        </r>
      </text>
    </comment>
    <comment ref="P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3" authorId="0" shapeId="0">
      <text>
        <r>
          <rPr>
            <sz val="11"/>
            <color indexed="81"/>
            <rFont val="ＭＳ Ｐゴシック"/>
            <family val="3"/>
            <charset val="128"/>
          </rPr>
          <t>県選手権の出場資格がある場合には、OPを選択してください！</t>
        </r>
      </text>
    </comment>
    <comment ref="B2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4" authorId="2" shapeId="0">
      <text>
        <r>
          <rPr>
            <b/>
            <sz val="14"/>
            <color indexed="81"/>
            <rFont val="ＭＳ Ｐゴシック"/>
            <family val="3"/>
            <charset val="128"/>
          </rPr>
          <t>種目の選び間違えにご注意ください。</t>
        </r>
      </text>
    </comment>
    <comment ref="M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4" authorId="0" shapeId="0">
      <text>
        <r>
          <rPr>
            <sz val="11"/>
            <color indexed="81"/>
            <rFont val="ＭＳ Ｐゴシック"/>
            <family val="3"/>
            <charset val="128"/>
          </rPr>
          <t>県選手権の出場資格がある場合には、OPを選択してください！</t>
        </r>
      </text>
    </comment>
    <comment ref="P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4" authorId="0" shapeId="0">
      <text>
        <r>
          <rPr>
            <sz val="11"/>
            <color indexed="81"/>
            <rFont val="ＭＳ Ｐゴシック"/>
            <family val="3"/>
            <charset val="128"/>
          </rPr>
          <t>県選手権の出場資格がある場合には、OPを選択してください！</t>
        </r>
      </text>
    </comment>
    <comment ref="B2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5" authorId="2" shapeId="0">
      <text>
        <r>
          <rPr>
            <b/>
            <sz val="14"/>
            <color indexed="81"/>
            <rFont val="ＭＳ Ｐゴシック"/>
            <family val="3"/>
            <charset val="128"/>
          </rPr>
          <t>種目の選び間違えにご注意ください。</t>
        </r>
      </text>
    </comment>
    <comment ref="M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5" authorId="0" shapeId="0">
      <text>
        <r>
          <rPr>
            <sz val="11"/>
            <color indexed="81"/>
            <rFont val="ＭＳ Ｐゴシック"/>
            <family val="3"/>
            <charset val="128"/>
          </rPr>
          <t>県選手権の出場資格がある場合には、OPを選択してください！</t>
        </r>
      </text>
    </comment>
    <comment ref="P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5" authorId="0" shapeId="0">
      <text>
        <r>
          <rPr>
            <sz val="11"/>
            <color indexed="81"/>
            <rFont val="ＭＳ Ｐゴシック"/>
            <family val="3"/>
            <charset val="128"/>
          </rPr>
          <t>県選手権の出場資格がある場合には、OPを選択してください！</t>
        </r>
      </text>
    </comment>
    <comment ref="B2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6" authorId="2" shapeId="0">
      <text>
        <r>
          <rPr>
            <b/>
            <sz val="14"/>
            <color indexed="81"/>
            <rFont val="ＭＳ Ｐゴシック"/>
            <family val="3"/>
            <charset val="128"/>
          </rPr>
          <t>種目の選び間違えにご注意ください。</t>
        </r>
      </text>
    </comment>
    <comment ref="M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6" authorId="0" shapeId="0">
      <text>
        <r>
          <rPr>
            <sz val="11"/>
            <color indexed="81"/>
            <rFont val="ＭＳ Ｐゴシック"/>
            <family val="3"/>
            <charset val="128"/>
          </rPr>
          <t>県選手権の出場資格がある場合には、OPを選択してください！</t>
        </r>
      </text>
    </comment>
    <comment ref="P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6" authorId="0" shapeId="0">
      <text>
        <r>
          <rPr>
            <sz val="11"/>
            <color indexed="81"/>
            <rFont val="ＭＳ Ｐゴシック"/>
            <family val="3"/>
            <charset val="128"/>
          </rPr>
          <t>県選手権の出場資格がある場合には、OPを選択してください！</t>
        </r>
      </text>
    </comment>
    <comment ref="B2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7" authorId="2" shapeId="0">
      <text>
        <r>
          <rPr>
            <b/>
            <sz val="14"/>
            <color indexed="81"/>
            <rFont val="ＭＳ Ｐゴシック"/>
            <family val="3"/>
            <charset val="128"/>
          </rPr>
          <t>種目の選び間違えにご注意ください。</t>
        </r>
      </text>
    </comment>
    <comment ref="M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7" authorId="0" shapeId="0">
      <text>
        <r>
          <rPr>
            <sz val="11"/>
            <color indexed="81"/>
            <rFont val="ＭＳ Ｐゴシック"/>
            <family val="3"/>
            <charset val="128"/>
          </rPr>
          <t>県選手権の出場資格がある場合には、OPを選択してください！</t>
        </r>
      </text>
    </comment>
    <comment ref="P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7" authorId="0" shapeId="0">
      <text>
        <r>
          <rPr>
            <sz val="11"/>
            <color indexed="81"/>
            <rFont val="ＭＳ Ｐゴシック"/>
            <family val="3"/>
            <charset val="128"/>
          </rPr>
          <t>県選手権の出場資格がある場合には、OPを選択してください！</t>
        </r>
      </text>
    </comment>
    <comment ref="B2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8" authorId="2" shapeId="0">
      <text>
        <r>
          <rPr>
            <b/>
            <sz val="14"/>
            <color indexed="81"/>
            <rFont val="ＭＳ Ｐゴシック"/>
            <family val="3"/>
            <charset val="128"/>
          </rPr>
          <t>種目の選び間違えにご注意ください。</t>
        </r>
      </text>
    </comment>
    <comment ref="M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8" authorId="0" shapeId="0">
      <text>
        <r>
          <rPr>
            <sz val="11"/>
            <color indexed="81"/>
            <rFont val="ＭＳ Ｐゴシック"/>
            <family val="3"/>
            <charset val="128"/>
          </rPr>
          <t>県選手権の出場資格がある場合には、OPを選択してください！</t>
        </r>
      </text>
    </comment>
    <comment ref="P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8" authorId="0" shapeId="0">
      <text>
        <r>
          <rPr>
            <sz val="11"/>
            <color indexed="81"/>
            <rFont val="ＭＳ Ｐゴシック"/>
            <family val="3"/>
            <charset val="128"/>
          </rPr>
          <t>県選手権の出場資格がある場合には、OPを選択してください！</t>
        </r>
      </text>
    </comment>
    <comment ref="B2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2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29" authorId="2" shapeId="0">
      <text>
        <r>
          <rPr>
            <b/>
            <sz val="14"/>
            <color indexed="81"/>
            <rFont val="ＭＳ Ｐゴシック"/>
            <family val="3"/>
            <charset val="128"/>
          </rPr>
          <t>種目の選び間違えにご注意ください。</t>
        </r>
      </text>
    </comment>
    <comment ref="M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9" authorId="0" shapeId="0">
      <text>
        <r>
          <rPr>
            <sz val="11"/>
            <color indexed="81"/>
            <rFont val="ＭＳ Ｐゴシック"/>
            <family val="3"/>
            <charset val="128"/>
          </rPr>
          <t>県選手権の出場資格がある場合には、OPを選択してください！</t>
        </r>
      </text>
    </comment>
    <comment ref="P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29" authorId="0" shapeId="0">
      <text>
        <r>
          <rPr>
            <sz val="11"/>
            <color indexed="81"/>
            <rFont val="ＭＳ Ｐゴシック"/>
            <family val="3"/>
            <charset val="128"/>
          </rPr>
          <t>県選手権の出場資格がある場合には、OPを選択してください！</t>
        </r>
      </text>
    </comment>
    <comment ref="B3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0" authorId="2" shapeId="0">
      <text>
        <r>
          <rPr>
            <b/>
            <sz val="14"/>
            <color indexed="81"/>
            <rFont val="ＭＳ Ｐゴシック"/>
            <family val="3"/>
            <charset val="128"/>
          </rPr>
          <t>種目の選び間違えにご注意ください。</t>
        </r>
      </text>
    </comment>
    <comment ref="M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0" authorId="0" shapeId="0">
      <text>
        <r>
          <rPr>
            <sz val="11"/>
            <color indexed="81"/>
            <rFont val="ＭＳ Ｐゴシック"/>
            <family val="3"/>
            <charset val="128"/>
          </rPr>
          <t>県選手権の出場資格がある場合には、OPを選択してください！</t>
        </r>
      </text>
    </comment>
    <comment ref="P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0" authorId="0" shapeId="0">
      <text>
        <r>
          <rPr>
            <sz val="11"/>
            <color indexed="81"/>
            <rFont val="ＭＳ Ｐゴシック"/>
            <family val="3"/>
            <charset val="128"/>
          </rPr>
          <t>県選手権の出場資格がある場合には、OPを選択してください！</t>
        </r>
      </text>
    </comment>
    <comment ref="B3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1" authorId="2" shapeId="0">
      <text>
        <r>
          <rPr>
            <b/>
            <sz val="14"/>
            <color indexed="81"/>
            <rFont val="ＭＳ Ｐゴシック"/>
            <family val="3"/>
            <charset val="128"/>
          </rPr>
          <t>種目の選び間違えにご注意ください。</t>
        </r>
      </text>
    </comment>
    <comment ref="M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1" authorId="0" shapeId="0">
      <text>
        <r>
          <rPr>
            <sz val="11"/>
            <color indexed="81"/>
            <rFont val="ＭＳ Ｐゴシック"/>
            <family val="3"/>
            <charset val="128"/>
          </rPr>
          <t>県選手権の出場資格がある場合には、OPを選択してください！</t>
        </r>
      </text>
    </comment>
    <comment ref="P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1" authorId="0" shapeId="0">
      <text>
        <r>
          <rPr>
            <sz val="11"/>
            <color indexed="81"/>
            <rFont val="ＭＳ Ｐゴシック"/>
            <family val="3"/>
            <charset val="128"/>
          </rPr>
          <t>県選手権の出場資格がある場合には、OPを選択してください！</t>
        </r>
      </text>
    </comment>
    <comment ref="B3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2" authorId="2" shapeId="0">
      <text>
        <r>
          <rPr>
            <b/>
            <sz val="14"/>
            <color indexed="81"/>
            <rFont val="ＭＳ Ｐゴシック"/>
            <family val="3"/>
            <charset val="128"/>
          </rPr>
          <t>種目の選び間違えにご注意ください。</t>
        </r>
      </text>
    </comment>
    <comment ref="M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2" authorId="0" shapeId="0">
      <text>
        <r>
          <rPr>
            <sz val="11"/>
            <color indexed="81"/>
            <rFont val="ＭＳ Ｐゴシック"/>
            <family val="3"/>
            <charset val="128"/>
          </rPr>
          <t>県選手権の出場資格がある場合には、OPを選択してください！</t>
        </r>
      </text>
    </comment>
    <comment ref="P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2" authorId="0" shapeId="0">
      <text>
        <r>
          <rPr>
            <sz val="11"/>
            <color indexed="81"/>
            <rFont val="ＭＳ Ｐゴシック"/>
            <family val="3"/>
            <charset val="128"/>
          </rPr>
          <t>県選手権の出場資格がある場合には、OPを選択してください！</t>
        </r>
      </text>
    </comment>
    <comment ref="B3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3" authorId="2" shapeId="0">
      <text>
        <r>
          <rPr>
            <b/>
            <sz val="14"/>
            <color indexed="81"/>
            <rFont val="ＭＳ Ｐゴシック"/>
            <family val="3"/>
            <charset val="128"/>
          </rPr>
          <t>種目の選び間違えにご注意ください。</t>
        </r>
      </text>
    </comment>
    <comment ref="M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3" authorId="0" shapeId="0">
      <text>
        <r>
          <rPr>
            <sz val="11"/>
            <color indexed="81"/>
            <rFont val="ＭＳ Ｐゴシック"/>
            <family val="3"/>
            <charset val="128"/>
          </rPr>
          <t>県選手権の出場資格がある場合には、OPを選択してください！</t>
        </r>
      </text>
    </comment>
    <comment ref="P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3" authorId="0" shapeId="0">
      <text>
        <r>
          <rPr>
            <sz val="11"/>
            <color indexed="81"/>
            <rFont val="ＭＳ Ｐゴシック"/>
            <family val="3"/>
            <charset val="128"/>
          </rPr>
          <t>県選手権の出場資格がある場合には、OPを選択してください！</t>
        </r>
      </text>
    </comment>
    <comment ref="B3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4" authorId="2" shapeId="0">
      <text>
        <r>
          <rPr>
            <b/>
            <sz val="14"/>
            <color indexed="81"/>
            <rFont val="ＭＳ Ｐゴシック"/>
            <family val="3"/>
            <charset val="128"/>
          </rPr>
          <t>種目の選び間違えにご注意ください。</t>
        </r>
      </text>
    </comment>
    <comment ref="M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4" authorId="0" shapeId="0">
      <text>
        <r>
          <rPr>
            <sz val="11"/>
            <color indexed="81"/>
            <rFont val="ＭＳ Ｐゴシック"/>
            <family val="3"/>
            <charset val="128"/>
          </rPr>
          <t>県選手権の出場資格がある場合には、OPを選択してください！</t>
        </r>
      </text>
    </comment>
    <comment ref="P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4" authorId="0" shapeId="0">
      <text>
        <r>
          <rPr>
            <sz val="11"/>
            <color indexed="81"/>
            <rFont val="ＭＳ Ｐゴシック"/>
            <family val="3"/>
            <charset val="128"/>
          </rPr>
          <t>県選手権の出場資格がある場合には、OPを選択してください！</t>
        </r>
      </text>
    </comment>
    <comment ref="B3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5" authorId="2" shapeId="0">
      <text>
        <r>
          <rPr>
            <b/>
            <sz val="14"/>
            <color indexed="81"/>
            <rFont val="ＭＳ Ｐゴシック"/>
            <family val="3"/>
            <charset val="128"/>
          </rPr>
          <t>種目の選び間違えにご注意ください。</t>
        </r>
      </text>
    </comment>
    <comment ref="M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5" authorId="0" shapeId="0">
      <text>
        <r>
          <rPr>
            <sz val="11"/>
            <color indexed="81"/>
            <rFont val="ＭＳ Ｐゴシック"/>
            <family val="3"/>
            <charset val="128"/>
          </rPr>
          <t>県選手権の出場資格がある場合には、OPを選択してください！</t>
        </r>
      </text>
    </comment>
    <comment ref="P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5" authorId="0" shapeId="0">
      <text>
        <r>
          <rPr>
            <sz val="11"/>
            <color indexed="81"/>
            <rFont val="ＭＳ Ｐゴシック"/>
            <family val="3"/>
            <charset val="128"/>
          </rPr>
          <t>県選手権の出場資格がある場合には、OPを選択してください！</t>
        </r>
      </text>
    </comment>
    <comment ref="B3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6" authorId="2" shapeId="0">
      <text>
        <r>
          <rPr>
            <b/>
            <sz val="14"/>
            <color indexed="81"/>
            <rFont val="ＭＳ Ｐゴシック"/>
            <family val="3"/>
            <charset val="128"/>
          </rPr>
          <t>種目の選び間違えにご注意ください。</t>
        </r>
      </text>
    </comment>
    <comment ref="M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6" authorId="0" shapeId="0">
      <text>
        <r>
          <rPr>
            <sz val="11"/>
            <color indexed="81"/>
            <rFont val="ＭＳ Ｐゴシック"/>
            <family val="3"/>
            <charset val="128"/>
          </rPr>
          <t>県選手権の出場資格がある場合には、OPを選択してください！</t>
        </r>
      </text>
    </comment>
    <comment ref="P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6" authorId="0" shapeId="0">
      <text>
        <r>
          <rPr>
            <sz val="11"/>
            <color indexed="81"/>
            <rFont val="ＭＳ Ｐゴシック"/>
            <family val="3"/>
            <charset val="128"/>
          </rPr>
          <t>県選手権の出場資格がある場合には、OPを選択してください！</t>
        </r>
      </text>
    </comment>
    <comment ref="B3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7" authorId="2" shapeId="0">
      <text>
        <r>
          <rPr>
            <b/>
            <sz val="14"/>
            <color indexed="81"/>
            <rFont val="ＭＳ Ｐゴシック"/>
            <family val="3"/>
            <charset val="128"/>
          </rPr>
          <t>種目の選び間違えにご注意ください。</t>
        </r>
      </text>
    </comment>
    <comment ref="M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7" authorId="0" shapeId="0">
      <text>
        <r>
          <rPr>
            <sz val="11"/>
            <color indexed="81"/>
            <rFont val="ＭＳ Ｐゴシック"/>
            <family val="3"/>
            <charset val="128"/>
          </rPr>
          <t>県選手権の出場資格がある場合には、OPを選択してください！</t>
        </r>
      </text>
    </comment>
    <comment ref="P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7" authorId="0" shapeId="0">
      <text>
        <r>
          <rPr>
            <sz val="11"/>
            <color indexed="81"/>
            <rFont val="ＭＳ Ｐゴシック"/>
            <family val="3"/>
            <charset val="128"/>
          </rPr>
          <t>県選手権の出場資格がある場合には、OPを選択してください！</t>
        </r>
      </text>
    </comment>
    <comment ref="B3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8" authorId="2" shapeId="0">
      <text>
        <r>
          <rPr>
            <b/>
            <sz val="14"/>
            <color indexed="81"/>
            <rFont val="ＭＳ Ｐゴシック"/>
            <family val="3"/>
            <charset val="128"/>
          </rPr>
          <t>種目の選び間違えにご注意ください。</t>
        </r>
      </text>
    </comment>
    <comment ref="M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8" authorId="0" shapeId="0">
      <text>
        <r>
          <rPr>
            <sz val="11"/>
            <color indexed="81"/>
            <rFont val="ＭＳ Ｐゴシック"/>
            <family val="3"/>
            <charset val="128"/>
          </rPr>
          <t>県選手権の出場資格がある場合には、OPを選択してください！</t>
        </r>
      </text>
    </comment>
    <comment ref="P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8" authorId="0" shapeId="0">
      <text>
        <r>
          <rPr>
            <sz val="11"/>
            <color indexed="81"/>
            <rFont val="ＭＳ Ｐゴシック"/>
            <family val="3"/>
            <charset val="128"/>
          </rPr>
          <t>県選手権の出場資格がある場合には、OPを選択してください！</t>
        </r>
      </text>
    </comment>
    <comment ref="B3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3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39" authorId="2" shapeId="0">
      <text>
        <r>
          <rPr>
            <b/>
            <sz val="14"/>
            <color indexed="81"/>
            <rFont val="ＭＳ Ｐゴシック"/>
            <family val="3"/>
            <charset val="128"/>
          </rPr>
          <t>種目の選び間違えにご注意ください。</t>
        </r>
      </text>
    </comment>
    <comment ref="M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9" authorId="0" shapeId="0">
      <text>
        <r>
          <rPr>
            <sz val="11"/>
            <color indexed="81"/>
            <rFont val="ＭＳ Ｐゴシック"/>
            <family val="3"/>
            <charset val="128"/>
          </rPr>
          <t>県選手権の出場資格がある場合には、OPを選択してください！</t>
        </r>
      </text>
    </comment>
    <comment ref="P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39" authorId="0" shapeId="0">
      <text>
        <r>
          <rPr>
            <sz val="11"/>
            <color indexed="81"/>
            <rFont val="ＭＳ Ｐゴシック"/>
            <family val="3"/>
            <charset val="128"/>
          </rPr>
          <t>県選手権の出場資格がある場合には、OPを選択してください！</t>
        </r>
      </text>
    </comment>
    <comment ref="B4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0" authorId="2" shapeId="0">
      <text>
        <r>
          <rPr>
            <b/>
            <sz val="14"/>
            <color indexed="81"/>
            <rFont val="ＭＳ Ｐゴシック"/>
            <family val="3"/>
            <charset val="128"/>
          </rPr>
          <t>種目の選び間違えにご注意ください。</t>
        </r>
      </text>
    </comment>
    <comment ref="M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0" authorId="0" shapeId="0">
      <text>
        <r>
          <rPr>
            <sz val="11"/>
            <color indexed="81"/>
            <rFont val="ＭＳ Ｐゴシック"/>
            <family val="3"/>
            <charset val="128"/>
          </rPr>
          <t>県選手権の出場資格がある場合には、OPを選択してください！</t>
        </r>
      </text>
    </comment>
    <comment ref="P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0" authorId="0" shapeId="0">
      <text>
        <r>
          <rPr>
            <sz val="11"/>
            <color indexed="81"/>
            <rFont val="ＭＳ Ｐゴシック"/>
            <family val="3"/>
            <charset val="128"/>
          </rPr>
          <t>県選手権の出場資格がある場合には、OPを選択してください！</t>
        </r>
      </text>
    </comment>
    <comment ref="B4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1" authorId="2" shapeId="0">
      <text>
        <r>
          <rPr>
            <b/>
            <sz val="14"/>
            <color indexed="81"/>
            <rFont val="ＭＳ Ｐゴシック"/>
            <family val="3"/>
            <charset val="128"/>
          </rPr>
          <t>種目の選び間違えにご注意ください。</t>
        </r>
      </text>
    </comment>
    <comment ref="M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1" authorId="0" shapeId="0">
      <text>
        <r>
          <rPr>
            <sz val="11"/>
            <color indexed="81"/>
            <rFont val="ＭＳ Ｐゴシック"/>
            <family val="3"/>
            <charset val="128"/>
          </rPr>
          <t>県選手権の出場資格がある場合には、OPを選択してください！</t>
        </r>
      </text>
    </comment>
    <comment ref="P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1" authorId="0" shapeId="0">
      <text>
        <r>
          <rPr>
            <sz val="11"/>
            <color indexed="81"/>
            <rFont val="ＭＳ Ｐゴシック"/>
            <family val="3"/>
            <charset val="128"/>
          </rPr>
          <t>県選手権の出場資格がある場合には、OPを選択してください！</t>
        </r>
      </text>
    </comment>
    <comment ref="B4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2" authorId="2" shapeId="0">
      <text>
        <r>
          <rPr>
            <b/>
            <sz val="14"/>
            <color indexed="81"/>
            <rFont val="ＭＳ Ｐゴシック"/>
            <family val="3"/>
            <charset val="128"/>
          </rPr>
          <t>種目の選び間違えにご注意ください。</t>
        </r>
      </text>
    </comment>
    <comment ref="M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2" authorId="0" shapeId="0">
      <text>
        <r>
          <rPr>
            <sz val="11"/>
            <color indexed="81"/>
            <rFont val="ＭＳ Ｐゴシック"/>
            <family val="3"/>
            <charset val="128"/>
          </rPr>
          <t>県選手権の出場資格がある場合には、OPを選択してください！</t>
        </r>
      </text>
    </comment>
    <comment ref="P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2" authorId="0" shapeId="0">
      <text>
        <r>
          <rPr>
            <sz val="11"/>
            <color indexed="81"/>
            <rFont val="ＭＳ Ｐゴシック"/>
            <family val="3"/>
            <charset val="128"/>
          </rPr>
          <t>県選手権の出場資格がある場合には、OPを選択してください！</t>
        </r>
      </text>
    </comment>
    <comment ref="B4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3" authorId="2" shapeId="0">
      <text>
        <r>
          <rPr>
            <b/>
            <sz val="14"/>
            <color indexed="81"/>
            <rFont val="ＭＳ Ｐゴシック"/>
            <family val="3"/>
            <charset val="128"/>
          </rPr>
          <t>種目の選び間違えにご注意ください。</t>
        </r>
      </text>
    </comment>
    <comment ref="M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3" authorId="0" shapeId="0">
      <text>
        <r>
          <rPr>
            <sz val="11"/>
            <color indexed="81"/>
            <rFont val="ＭＳ Ｐゴシック"/>
            <family val="3"/>
            <charset val="128"/>
          </rPr>
          <t>県選手権の出場資格がある場合には、OPを選択してください！</t>
        </r>
      </text>
    </comment>
    <comment ref="P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3" authorId="0" shapeId="0">
      <text>
        <r>
          <rPr>
            <sz val="11"/>
            <color indexed="81"/>
            <rFont val="ＭＳ Ｐゴシック"/>
            <family val="3"/>
            <charset val="128"/>
          </rPr>
          <t>県選手権の出場資格がある場合には、OPを選択してください！</t>
        </r>
      </text>
    </comment>
    <comment ref="B4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4" authorId="2" shapeId="0">
      <text>
        <r>
          <rPr>
            <b/>
            <sz val="14"/>
            <color indexed="81"/>
            <rFont val="ＭＳ Ｐゴシック"/>
            <family val="3"/>
            <charset val="128"/>
          </rPr>
          <t>種目の選び間違えにご注意ください。</t>
        </r>
      </text>
    </comment>
    <comment ref="M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4" authorId="0" shapeId="0">
      <text>
        <r>
          <rPr>
            <sz val="11"/>
            <color indexed="81"/>
            <rFont val="ＭＳ Ｐゴシック"/>
            <family val="3"/>
            <charset val="128"/>
          </rPr>
          <t>県選手権の出場資格がある場合には、OPを選択してください！</t>
        </r>
      </text>
    </comment>
    <comment ref="P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4" authorId="0" shapeId="0">
      <text>
        <r>
          <rPr>
            <sz val="11"/>
            <color indexed="81"/>
            <rFont val="ＭＳ Ｐゴシック"/>
            <family val="3"/>
            <charset val="128"/>
          </rPr>
          <t>県選手権の出場資格がある場合には、OPを選択してください！</t>
        </r>
      </text>
    </comment>
    <comment ref="B4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5" authorId="2" shapeId="0">
      <text>
        <r>
          <rPr>
            <b/>
            <sz val="14"/>
            <color indexed="81"/>
            <rFont val="ＭＳ Ｐゴシック"/>
            <family val="3"/>
            <charset val="128"/>
          </rPr>
          <t>種目の選び間違えにご注意ください。</t>
        </r>
      </text>
    </comment>
    <comment ref="M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5" authorId="0" shapeId="0">
      <text>
        <r>
          <rPr>
            <sz val="11"/>
            <color indexed="81"/>
            <rFont val="ＭＳ Ｐゴシック"/>
            <family val="3"/>
            <charset val="128"/>
          </rPr>
          <t>県選手権の出場資格がある場合には、OPを選択してください！</t>
        </r>
      </text>
    </comment>
    <comment ref="P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5" authorId="0" shapeId="0">
      <text>
        <r>
          <rPr>
            <sz val="11"/>
            <color indexed="81"/>
            <rFont val="ＭＳ Ｐゴシック"/>
            <family val="3"/>
            <charset val="128"/>
          </rPr>
          <t>県選手権の出場資格がある場合には、OPを選択してください！</t>
        </r>
      </text>
    </comment>
    <comment ref="B4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6" authorId="2" shapeId="0">
      <text>
        <r>
          <rPr>
            <b/>
            <sz val="14"/>
            <color indexed="81"/>
            <rFont val="ＭＳ Ｐゴシック"/>
            <family val="3"/>
            <charset val="128"/>
          </rPr>
          <t>種目の選び間違えにご注意ください。</t>
        </r>
      </text>
    </comment>
    <comment ref="M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6" authorId="0" shapeId="0">
      <text>
        <r>
          <rPr>
            <sz val="11"/>
            <color indexed="81"/>
            <rFont val="ＭＳ Ｐゴシック"/>
            <family val="3"/>
            <charset val="128"/>
          </rPr>
          <t>県選手権の出場資格がある場合には、OPを選択してください！</t>
        </r>
      </text>
    </comment>
    <comment ref="P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6" authorId="0" shapeId="0">
      <text>
        <r>
          <rPr>
            <sz val="11"/>
            <color indexed="81"/>
            <rFont val="ＭＳ Ｐゴシック"/>
            <family val="3"/>
            <charset val="128"/>
          </rPr>
          <t>県選手権の出場資格がある場合には、OPを選択してください！</t>
        </r>
      </text>
    </comment>
    <comment ref="B4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7" authorId="2" shapeId="0">
      <text>
        <r>
          <rPr>
            <b/>
            <sz val="14"/>
            <color indexed="81"/>
            <rFont val="ＭＳ Ｐゴシック"/>
            <family val="3"/>
            <charset val="128"/>
          </rPr>
          <t>種目の選び間違えにご注意ください。</t>
        </r>
      </text>
    </comment>
    <comment ref="M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7" authorId="0" shapeId="0">
      <text>
        <r>
          <rPr>
            <sz val="11"/>
            <color indexed="81"/>
            <rFont val="ＭＳ Ｐゴシック"/>
            <family val="3"/>
            <charset val="128"/>
          </rPr>
          <t>県選手権の出場資格がある場合には、OPを選択してください！</t>
        </r>
      </text>
    </comment>
    <comment ref="P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7" authorId="0" shapeId="0">
      <text>
        <r>
          <rPr>
            <sz val="11"/>
            <color indexed="81"/>
            <rFont val="ＭＳ Ｐゴシック"/>
            <family val="3"/>
            <charset val="128"/>
          </rPr>
          <t>県選手権の出場資格がある場合には、OPを選択してください！</t>
        </r>
      </text>
    </comment>
    <comment ref="B4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8" authorId="2" shapeId="0">
      <text>
        <r>
          <rPr>
            <b/>
            <sz val="14"/>
            <color indexed="81"/>
            <rFont val="ＭＳ Ｐゴシック"/>
            <family val="3"/>
            <charset val="128"/>
          </rPr>
          <t>種目の選び間違えにご注意ください。</t>
        </r>
      </text>
    </comment>
    <comment ref="M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8" authorId="0" shapeId="0">
      <text>
        <r>
          <rPr>
            <sz val="11"/>
            <color indexed="81"/>
            <rFont val="ＭＳ Ｐゴシック"/>
            <family val="3"/>
            <charset val="128"/>
          </rPr>
          <t>県選手権の出場資格がある場合には、OPを選択してください！</t>
        </r>
      </text>
    </comment>
    <comment ref="P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8" authorId="0" shapeId="0">
      <text>
        <r>
          <rPr>
            <sz val="11"/>
            <color indexed="81"/>
            <rFont val="ＭＳ Ｐゴシック"/>
            <family val="3"/>
            <charset val="128"/>
          </rPr>
          <t>県選手権の出場資格がある場合には、OPを選択してください！</t>
        </r>
      </text>
    </comment>
    <comment ref="B4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4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49" authorId="2" shapeId="0">
      <text>
        <r>
          <rPr>
            <b/>
            <sz val="14"/>
            <color indexed="81"/>
            <rFont val="ＭＳ Ｐゴシック"/>
            <family val="3"/>
            <charset val="128"/>
          </rPr>
          <t>種目の選び間違えにご注意ください。</t>
        </r>
      </text>
    </comment>
    <comment ref="M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9" authorId="0" shapeId="0">
      <text>
        <r>
          <rPr>
            <sz val="11"/>
            <color indexed="81"/>
            <rFont val="ＭＳ Ｐゴシック"/>
            <family val="3"/>
            <charset val="128"/>
          </rPr>
          <t>県選手権の出場資格がある場合には、OPを選択してください！</t>
        </r>
      </text>
    </comment>
    <comment ref="P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49" authorId="0" shapeId="0">
      <text>
        <r>
          <rPr>
            <sz val="11"/>
            <color indexed="81"/>
            <rFont val="ＭＳ Ｐゴシック"/>
            <family val="3"/>
            <charset val="128"/>
          </rPr>
          <t>県選手権の出場資格がある場合には、OPを選択してください！</t>
        </r>
      </text>
    </comment>
    <comment ref="B5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0" authorId="2" shapeId="0">
      <text>
        <r>
          <rPr>
            <b/>
            <sz val="14"/>
            <color indexed="81"/>
            <rFont val="ＭＳ Ｐゴシック"/>
            <family val="3"/>
            <charset val="128"/>
          </rPr>
          <t>種目の選び間違えにご注意ください。</t>
        </r>
      </text>
    </comment>
    <comment ref="M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0" authorId="0" shapeId="0">
      <text>
        <r>
          <rPr>
            <sz val="11"/>
            <color indexed="81"/>
            <rFont val="ＭＳ Ｐゴシック"/>
            <family val="3"/>
            <charset val="128"/>
          </rPr>
          <t>県選手権の出場資格がある場合には、OPを選択してください！</t>
        </r>
      </text>
    </comment>
    <comment ref="P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0" authorId="0" shapeId="0">
      <text>
        <r>
          <rPr>
            <sz val="11"/>
            <color indexed="81"/>
            <rFont val="ＭＳ Ｐゴシック"/>
            <family val="3"/>
            <charset val="128"/>
          </rPr>
          <t>県選手権の出場資格がある場合には、OPを選択してください！</t>
        </r>
      </text>
    </comment>
    <comment ref="B5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1" authorId="2" shapeId="0">
      <text>
        <r>
          <rPr>
            <b/>
            <sz val="14"/>
            <color indexed="81"/>
            <rFont val="ＭＳ Ｐゴシック"/>
            <family val="3"/>
            <charset val="128"/>
          </rPr>
          <t>種目の選び間違えにご注意ください。</t>
        </r>
      </text>
    </comment>
    <comment ref="M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1" authorId="0" shapeId="0">
      <text>
        <r>
          <rPr>
            <sz val="11"/>
            <color indexed="81"/>
            <rFont val="ＭＳ Ｐゴシック"/>
            <family val="3"/>
            <charset val="128"/>
          </rPr>
          <t>県選手権の出場資格がある場合には、OPを選択してください！</t>
        </r>
      </text>
    </comment>
    <comment ref="P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1" authorId="0" shapeId="0">
      <text>
        <r>
          <rPr>
            <sz val="11"/>
            <color indexed="81"/>
            <rFont val="ＭＳ Ｐゴシック"/>
            <family val="3"/>
            <charset val="128"/>
          </rPr>
          <t>県選手権の出場資格がある場合には、OPを選択してください！</t>
        </r>
      </text>
    </comment>
    <comment ref="B5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2" authorId="2" shapeId="0">
      <text>
        <r>
          <rPr>
            <b/>
            <sz val="14"/>
            <color indexed="81"/>
            <rFont val="ＭＳ Ｐゴシック"/>
            <family val="3"/>
            <charset val="128"/>
          </rPr>
          <t>種目の選び間違えにご注意ください。</t>
        </r>
      </text>
    </comment>
    <comment ref="M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2" authorId="0" shapeId="0">
      <text>
        <r>
          <rPr>
            <sz val="11"/>
            <color indexed="81"/>
            <rFont val="ＭＳ Ｐゴシック"/>
            <family val="3"/>
            <charset val="128"/>
          </rPr>
          <t>県選手権の出場資格がある場合には、OPを選択してください！</t>
        </r>
      </text>
    </comment>
    <comment ref="P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2" authorId="0" shapeId="0">
      <text>
        <r>
          <rPr>
            <sz val="11"/>
            <color indexed="81"/>
            <rFont val="ＭＳ Ｐゴシック"/>
            <family val="3"/>
            <charset val="128"/>
          </rPr>
          <t>県選手権の出場資格がある場合には、OPを選択してください！</t>
        </r>
      </text>
    </comment>
    <comment ref="B5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3" authorId="2" shapeId="0">
      <text>
        <r>
          <rPr>
            <b/>
            <sz val="14"/>
            <color indexed="81"/>
            <rFont val="ＭＳ Ｐゴシック"/>
            <family val="3"/>
            <charset val="128"/>
          </rPr>
          <t>種目の選び間違えにご注意ください。</t>
        </r>
      </text>
    </comment>
    <comment ref="M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3" authorId="0" shapeId="0">
      <text>
        <r>
          <rPr>
            <sz val="11"/>
            <color indexed="81"/>
            <rFont val="ＭＳ Ｐゴシック"/>
            <family val="3"/>
            <charset val="128"/>
          </rPr>
          <t>県選手権の出場資格がある場合には、OPを選択してください！</t>
        </r>
      </text>
    </comment>
    <comment ref="P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3" authorId="0" shapeId="0">
      <text>
        <r>
          <rPr>
            <sz val="11"/>
            <color indexed="81"/>
            <rFont val="ＭＳ Ｐゴシック"/>
            <family val="3"/>
            <charset val="128"/>
          </rPr>
          <t>県選手権の出場資格がある場合には、OPを選択してください！</t>
        </r>
      </text>
    </comment>
    <comment ref="B5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4" authorId="2" shapeId="0">
      <text>
        <r>
          <rPr>
            <b/>
            <sz val="14"/>
            <color indexed="81"/>
            <rFont val="ＭＳ Ｐゴシック"/>
            <family val="3"/>
            <charset val="128"/>
          </rPr>
          <t>種目の選び間違えにご注意ください。</t>
        </r>
      </text>
    </comment>
    <comment ref="M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4" authorId="0" shapeId="0">
      <text>
        <r>
          <rPr>
            <sz val="11"/>
            <color indexed="81"/>
            <rFont val="ＭＳ Ｐゴシック"/>
            <family val="3"/>
            <charset val="128"/>
          </rPr>
          <t>県選手権の出場資格がある場合には、OPを選択してください！</t>
        </r>
      </text>
    </comment>
    <comment ref="P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4" authorId="0" shapeId="0">
      <text>
        <r>
          <rPr>
            <sz val="11"/>
            <color indexed="81"/>
            <rFont val="ＭＳ Ｐゴシック"/>
            <family val="3"/>
            <charset val="128"/>
          </rPr>
          <t>県選手権の出場資格がある場合には、OPを選択してください！</t>
        </r>
      </text>
    </comment>
    <comment ref="B5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5" authorId="2" shapeId="0">
      <text>
        <r>
          <rPr>
            <b/>
            <sz val="14"/>
            <color indexed="81"/>
            <rFont val="ＭＳ Ｐゴシック"/>
            <family val="3"/>
            <charset val="128"/>
          </rPr>
          <t>種目の選び間違えにご注意ください。</t>
        </r>
      </text>
    </comment>
    <comment ref="M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5" authorId="0" shapeId="0">
      <text>
        <r>
          <rPr>
            <sz val="11"/>
            <color indexed="81"/>
            <rFont val="ＭＳ Ｐゴシック"/>
            <family val="3"/>
            <charset val="128"/>
          </rPr>
          <t>県選手権の出場資格がある場合には、OPを選択してください！</t>
        </r>
      </text>
    </comment>
    <comment ref="P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5" authorId="0" shapeId="0">
      <text>
        <r>
          <rPr>
            <sz val="11"/>
            <color indexed="81"/>
            <rFont val="ＭＳ Ｐゴシック"/>
            <family val="3"/>
            <charset val="128"/>
          </rPr>
          <t>県選手権の出場資格がある場合には、OPを選択してください！</t>
        </r>
      </text>
    </comment>
    <comment ref="B5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6" authorId="2" shapeId="0">
      <text>
        <r>
          <rPr>
            <b/>
            <sz val="14"/>
            <color indexed="81"/>
            <rFont val="ＭＳ Ｐゴシック"/>
            <family val="3"/>
            <charset val="128"/>
          </rPr>
          <t>種目の選び間違えにご注意ください。</t>
        </r>
      </text>
    </comment>
    <comment ref="M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6" authorId="0" shapeId="0">
      <text>
        <r>
          <rPr>
            <sz val="11"/>
            <color indexed="81"/>
            <rFont val="ＭＳ Ｐゴシック"/>
            <family val="3"/>
            <charset val="128"/>
          </rPr>
          <t>県選手権の出場資格がある場合には、OPを選択してください！</t>
        </r>
      </text>
    </comment>
    <comment ref="P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6" authorId="0" shapeId="0">
      <text>
        <r>
          <rPr>
            <sz val="11"/>
            <color indexed="81"/>
            <rFont val="ＭＳ Ｐゴシック"/>
            <family val="3"/>
            <charset val="128"/>
          </rPr>
          <t>県選手権の出場資格がある場合には、OPを選択してください！</t>
        </r>
      </text>
    </comment>
    <comment ref="B5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7" authorId="2" shapeId="0">
      <text>
        <r>
          <rPr>
            <b/>
            <sz val="14"/>
            <color indexed="81"/>
            <rFont val="ＭＳ Ｐゴシック"/>
            <family val="3"/>
            <charset val="128"/>
          </rPr>
          <t>種目の選び間違えにご注意ください。</t>
        </r>
      </text>
    </comment>
    <comment ref="M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7" authorId="0" shapeId="0">
      <text>
        <r>
          <rPr>
            <sz val="11"/>
            <color indexed="81"/>
            <rFont val="ＭＳ Ｐゴシック"/>
            <family val="3"/>
            <charset val="128"/>
          </rPr>
          <t>県選手権の出場資格がある場合には、OPを選択してください！</t>
        </r>
      </text>
    </comment>
    <comment ref="P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7" authorId="0" shapeId="0">
      <text>
        <r>
          <rPr>
            <sz val="11"/>
            <color indexed="81"/>
            <rFont val="ＭＳ Ｐゴシック"/>
            <family val="3"/>
            <charset val="128"/>
          </rPr>
          <t>県選手権の出場資格がある場合には、OPを選択してください！</t>
        </r>
      </text>
    </comment>
    <comment ref="B5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8" authorId="2" shapeId="0">
      <text>
        <r>
          <rPr>
            <b/>
            <sz val="14"/>
            <color indexed="81"/>
            <rFont val="ＭＳ Ｐゴシック"/>
            <family val="3"/>
            <charset val="128"/>
          </rPr>
          <t>種目の選び間違えにご注意ください。</t>
        </r>
      </text>
    </comment>
    <comment ref="M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8" authorId="0" shapeId="0">
      <text>
        <r>
          <rPr>
            <sz val="11"/>
            <color indexed="81"/>
            <rFont val="ＭＳ Ｐゴシック"/>
            <family val="3"/>
            <charset val="128"/>
          </rPr>
          <t>県選手権の出場資格がある場合には、OPを選択してください！</t>
        </r>
      </text>
    </comment>
    <comment ref="P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8" authorId="0" shapeId="0">
      <text>
        <r>
          <rPr>
            <sz val="11"/>
            <color indexed="81"/>
            <rFont val="ＭＳ Ｐゴシック"/>
            <family val="3"/>
            <charset val="128"/>
          </rPr>
          <t>県選手権の出場資格がある場合には、OPを選択してください！</t>
        </r>
      </text>
    </comment>
    <comment ref="B5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5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59" authorId="2" shapeId="0">
      <text>
        <r>
          <rPr>
            <b/>
            <sz val="14"/>
            <color indexed="81"/>
            <rFont val="ＭＳ Ｐゴシック"/>
            <family val="3"/>
            <charset val="128"/>
          </rPr>
          <t>種目の選び間違えにご注意ください。</t>
        </r>
      </text>
    </comment>
    <comment ref="M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9" authorId="0" shapeId="0">
      <text>
        <r>
          <rPr>
            <sz val="11"/>
            <color indexed="81"/>
            <rFont val="ＭＳ Ｐゴシック"/>
            <family val="3"/>
            <charset val="128"/>
          </rPr>
          <t>県選手権の出場資格がある場合には、OPを選択してください！</t>
        </r>
      </text>
    </comment>
    <comment ref="P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59" authorId="0" shapeId="0">
      <text>
        <r>
          <rPr>
            <sz val="11"/>
            <color indexed="81"/>
            <rFont val="ＭＳ Ｐゴシック"/>
            <family val="3"/>
            <charset val="128"/>
          </rPr>
          <t>県選手権の出場資格がある場合には、OPを選択してください！</t>
        </r>
      </text>
    </comment>
    <comment ref="B6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0" authorId="2" shapeId="0">
      <text>
        <r>
          <rPr>
            <b/>
            <sz val="14"/>
            <color indexed="81"/>
            <rFont val="ＭＳ Ｐゴシック"/>
            <family val="3"/>
            <charset val="128"/>
          </rPr>
          <t>種目の選び間違えにご注意ください。</t>
        </r>
      </text>
    </comment>
    <comment ref="M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0" authorId="0" shapeId="0">
      <text>
        <r>
          <rPr>
            <sz val="11"/>
            <color indexed="81"/>
            <rFont val="ＭＳ Ｐゴシック"/>
            <family val="3"/>
            <charset val="128"/>
          </rPr>
          <t>県選手権の出場資格がある場合には、OPを選択してください！</t>
        </r>
      </text>
    </comment>
    <comment ref="P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0" authorId="0" shapeId="0">
      <text>
        <r>
          <rPr>
            <sz val="11"/>
            <color indexed="81"/>
            <rFont val="ＭＳ Ｐゴシック"/>
            <family val="3"/>
            <charset val="128"/>
          </rPr>
          <t>県選手権の出場資格がある場合には、OPを選択してください！</t>
        </r>
      </text>
    </comment>
    <comment ref="B6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1" authorId="2" shapeId="0">
      <text>
        <r>
          <rPr>
            <b/>
            <sz val="14"/>
            <color indexed="81"/>
            <rFont val="ＭＳ Ｐゴシック"/>
            <family val="3"/>
            <charset val="128"/>
          </rPr>
          <t>種目の選び間違えにご注意ください。</t>
        </r>
      </text>
    </comment>
    <comment ref="M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1" authorId="0" shapeId="0">
      <text>
        <r>
          <rPr>
            <sz val="11"/>
            <color indexed="81"/>
            <rFont val="ＭＳ Ｐゴシック"/>
            <family val="3"/>
            <charset val="128"/>
          </rPr>
          <t>県選手権の出場資格がある場合には、OPを選択してください！</t>
        </r>
      </text>
    </comment>
    <comment ref="P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1" authorId="0" shapeId="0">
      <text>
        <r>
          <rPr>
            <sz val="11"/>
            <color indexed="81"/>
            <rFont val="ＭＳ Ｐゴシック"/>
            <family val="3"/>
            <charset val="128"/>
          </rPr>
          <t>県選手権の出場資格がある場合には、OPを選択してください！</t>
        </r>
      </text>
    </comment>
    <comment ref="B6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2" authorId="2" shapeId="0">
      <text>
        <r>
          <rPr>
            <b/>
            <sz val="14"/>
            <color indexed="81"/>
            <rFont val="ＭＳ Ｐゴシック"/>
            <family val="3"/>
            <charset val="128"/>
          </rPr>
          <t>種目の選び間違えにご注意ください。</t>
        </r>
      </text>
    </comment>
    <comment ref="M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2" authorId="0" shapeId="0">
      <text>
        <r>
          <rPr>
            <sz val="11"/>
            <color indexed="81"/>
            <rFont val="ＭＳ Ｐゴシック"/>
            <family val="3"/>
            <charset val="128"/>
          </rPr>
          <t>県選手権の出場資格がある場合には、OPを選択してください！</t>
        </r>
      </text>
    </comment>
    <comment ref="P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2" authorId="0" shapeId="0">
      <text>
        <r>
          <rPr>
            <sz val="11"/>
            <color indexed="81"/>
            <rFont val="ＭＳ Ｐゴシック"/>
            <family val="3"/>
            <charset val="128"/>
          </rPr>
          <t>県選手権の出場資格がある場合には、OPを選択してください！</t>
        </r>
      </text>
    </comment>
    <comment ref="B6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3" authorId="2" shapeId="0">
      <text>
        <r>
          <rPr>
            <b/>
            <sz val="14"/>
            <color indexed="81"/>
            <rFont val="ＭＳ Ｐゴシック"/>
            <family val="3"/>
            <charset val="128"/>
          </rPr>
          <t>種目の選び間違えにご注意ください。</t>
        </r>
      </text>
    </comment>
    <comment ref="M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3" authorId="0" shapeId="0">
      <text>
        <r>
          <rPr>
            <sz val="11"/>
            <color indexed="81"/>
            <rFont val="ＭＳ Ｐゴシック"/>
            <family val="3"/>
            <charset val="128"/>
          </rPr>
          <t>県選手権の出場資格がある場合には、OPを選択してください！</t>
        </r>
      </text>
    </comment>
    <comment ref="P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3" authorId="0" shapeId="0">
      <text>
        <r>
          <rPr>
            <sz val="11"/>
            <color indexed="81"/>
            <rFont val="ＭＳ Ｐゴシック"/>
            <family val="3"/>
            <charset val="128"/>
          </rPr>
          <t>県選手権の出場資格がある場合には、OPを選択してください！</t>
        </r>
      </text>
    </comment>
    <comment ref="B6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4" authorId="2" shapeId="0">
      <text>
        <r>
          <rPr>
            <b/>
            <sz val="14"/>
            <color indexed="81"/>
            <rFont val="ＭＳ Ｐゴシック"/>
            <family val="3"/>
            <charset val="128"/>
          </rPr>
          <t>種目の選び間違えにご注意ください。</t>
        </r>
      </text>
    </comment>
    <comment ref="M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4" authorId="0" shapeId="0">
      <text>
        <r>
          <rPr>
            <sz val="11"/>
            <color indexed="81"/>
            <rFont val="ＭＳ Ｐゴシック"/>
            <family val="3"/>
            <charset val="128"/>
          </rPr>
          <t>県選手権の出場資格がある場合には、OPを選択してください！</t>
        </r>
      </text>
    </comment>
    <comment ref="P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4" authorId="0" shapeId="0">
      <text>
        <r>
          <rPr>
            <sz val="11"/>
            <color indexed="81"/>
            <rFont val="ＭＳ Ｐゴシック"/>
            <family val="3"/>
            <charset val="128"/>
          </rPr>
          <t>県選手権の出場資格がある場合には、OPを選択してください！</t>
        </r>
      </text>
    </comment>
    <comment ref="B6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5" authorId="2" shapeId="0">
      <text>
        <r>
          <rPr>
            <b/>
            <sz val="14"/>
            <color indexed="81"/>
            <rFont val="ＭＳ Ｐゴシック"/>
            <family val="3"/>
            <charset val="128"/>
          </rPr>
          <t>種目の選び間違えにご注意ください。</t>
        </r>
      </text>
    </comment>
    <comment ref="M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5" authorId="0" shapeId="0">
      <text>
        <r>
          <rPr>
            <sz val="11"/>
            <color indexed="81"/>
            <rFont val="ＭＳ Ｐゴシック"/>
            <family val="3"/>
            <charset val="128"/>
          </rPr>
          <t>県選手権の出場資格がある場合には、OPを選択してください！</t>
        </r>
      </text>
    </comment>
    <comment ref="P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5" authorId="0" shapeId="0">
      <text>
        <r>
          <rPr>
            <sz val="11"/>
            <color indexed="81"/>
            <rFont val="ＭＳ Ｐゴシック"/>
            <family val="3"/>
            <charset val="128"/>
          </rPr>
          <t>県選手権の出場資格がある場合には、OPを選択してください！</t>
        </r>
      </text>
    </comment>
    <comment ref="B6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6" authorId="2" shapeId="0">
      <text>
        <r>
          <rPr>
            <b/>
            <sz val="14"/>
            <color indexed="81"/>
            <rFont val="ＭＳ Ｐゴシック"/>
            <family val="3"/>
            <charset val="128"/>
          </rPr>
          <t>種目の選び間違えにご注意ください。</t>
        </r>
      </text>
    </comment>
    <comment ref="M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6" authorId="0" shapeId="0">
      <text>
        <r>
          <rPr>
            <sz val="11"/>
            <color indexed="81"/>
            <rFont val="ＭＳ Ｐゴシック"/>
            <family val="3"/>
            <charset val="128"/>
          </rPr>
          <t>県選手権の出場資格がある場合には、OPを選択してください！</t>
        </r>
      </text>
    </comment>
    <comment ref="P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6" authorId="0" shapeId="0">
      <text>
        <r>
          <rPr>
            <sz val="11"/>
            <color indexed="81"/>
            <rFont val="ＭＳ Ｐゴシック"/>
            <family val="3"/>
            <charset val="128"/>
          </rPr>
          <t>県選手権の出場資格がある場合には、OPを選択してください！</t>
        </r>
      </text>
    </comment>
    <comment ref="B6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7" authorId="2" shapeId="0">
      <text>
        <r>
          <rPr>
            <b/>
            <sz val="14"/>
            <color indexed="81"/>
            <rFont val="ＭＳ Ｐゴシック"/>
            <family val="3"/>
            <charset val="128"/>
          </rPr>
          <t>種目の選び間違えにご注意ください。</t>
        </r>
      </text>
    </comment>
    <comment ref="M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7" authorId="0" shapeId="0">
      <text>
        <r>
          <rPr>
            <sz val="11"/>
            <color indexed="81"/>
            <rFont val="ＭＳ Ｐゴシック"/>
            <family val="3"/>
            <charset val="128"/>
          </rPr>
          <t>県選手権の出場資格がある場合には、OPを選択してください！</t>
        </r>
      </text>
    </comment>
    <comment ref="P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7" authorId="0" shapeId="0">
      <text>
        <r>
          <rPr>
            <sz val="11"/>
            <color indexed="81"/>
            <rFont val="ＭＳ Ｐゴシック"/>
            <family val="3"/>
            <charset val="128"/>
          </rPr>
          <t>県選手権の出場資格がある場合には、OPを選択してください！</t>
        </r>
      </text>
    </comment>
    <comment ref="B6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8" authorId="2" shapeId="0">
      <text>
        <r>
          <rPr>
            <b/>
            <sz val="14"/>
            <color indexed="81"/>
            <rFont val="ＭＳ Ｐゴシック"/>
            <family val="3"/>
            <charset val="128"/>
          </rPr>
          <t>種目の選び間違えにご注意ください。</t>
        </r>
      </text>
    </comment>
    <comment ref="M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8" authorId="0" shapeId="0">
      <text>
        <r>
          <rPr>
            <sz val="11"/>
            <color indexed="81"/>
            <rFont val="ＭＳ Ｐゴシック"/>
            <family val="3"/>
            <charset val="128"/>
          </rPr>
          <t>県選手権の出場資格がある場合には、OPを選択してください！</t>
        </r>
      </text>
    </comment>
    <comment ref="P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8" authorId="0" shapeId="0">
      <text>
        <r>
          <rPr>
            <sz val="11"/>
            <color indexed="81"/>
            <rFont val="ＭＳ Ｐゴシック"/>
            <family val="3"/>
            <charset val="128"/>
          </rPr>
          <t>県選手権の出場資格がある場合には、OPを選択してください！</t>
        </r>
      </text>
    </comment>
    <comment ref="B6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6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69" authorId="2" shapeId="0">
      <text>
        <r>
          <rPr>
            <b/>
            <sz val="14"/>
            <color indexed="81"/>
            <rFont val="ＭＳ Ｐゴシック"/>
            <family val="3"/>
            <charset val="128"/>
          </rPr>
          <t>種目の選び間違えにご注意ください。</t>
        </r>
      </text>
    </comment>
    <comment ref="M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9" authorId="0" shapeId="0">
      <text>
        <r>
          <rPr>
            <sz val="11"/>
            <color indexed="81"/>
            <rFont val="ＭＳ Ｐゴシック"/>
            <family val="3"/>
            <charset val="128"/>
          </rPr>
          <t>県選手権の出場資格がある場合には、OPを選択してください！</t>
        </r>
      </text>
    </comment>
    <comment ref="P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69" authorId="0" shapeId="0">
      <text>
        <r>
          <rPr>
            <sz val="11"/>
            <color indexed="81"/>
            <rFont val="ＭＳ Ｐゴシック"/>
            <family val="3"/>
            <charset val="128"/>
          </rPr>
          <t>県選手権の出場資格がある場合には、OPを選択してください！</t>
        </r>
      </text>
    </comment>
    <comment ref="B7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0" authorId="2" shapeId="0">
      <text>
        <r>
          <rPr>
            <b/>
            <sz val="14"/>
            <color indexed="81"/>
            <rFont val="ＭＳ Ｐゴシック"/>
            <family val="3"/>
            <charset val="128"/>
          </rPr>
          <t>種目の選び間違えにご注意ください。</t>
        </r>
      </text>
    </comment>
    <comment ref="M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0" authorId="0" shapeId="0">
      <text>
        <r>
          <rPr>
            <sz val="11"/>
            <color indexed="81"/>
            <rFont val="ＭＳ Ｐゴシック"/>
            <family val="3"/>
            <charset val="128"/>
          </rPr>
          <t>県選手権の出場資格がある場合には、OPを選択してください！</t>
        </r>
      </text>
    </comment>
    <comment ref="P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0" authorId="0" shapeId="0">
      <text>
        <r>
          <rPr>
            <sz val="11"/>
            <color indexed="81"/>
            <rFont val="ＭＳ Ｐゴシック"/>
            <family val="3"/>
            <charset val="128"/>
          </rPr>
          <t>県選手権の出場資格がある場合には、OPを選択してください！</t>
        </r>
      </text>
    </comment>
    <comment ref="B7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1" authorId="2" shapeId="0">
      <text>
        <r>
          <rPr>
            <b/>
            <sz val="14"/>
            <color indexed="81"/>
            <rFont val="ＭＳ Ｐゴシック"/>
            <family val="3"/>
            <charset val="128"/>
          </rPr>
          <t>種目の選び間違えにご注意ください。</t>
        </r>
      </text>
    </comment>
    <comment ref="M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1" authorId="0" shapeId="0">
      <text>
        <r>
          <rPr>
            <sz val="11"/>
            <color indexed="81"/>
            <rFont val="ＭＳ Ｐゴシック"/>
            <family val="3"/>
            <charset val="128"/>
          </rPr>
          <t>県選手権の出場資格がある場合には、OPを選択してください！</t>
        </r>
      </text>
    </comment>
    <comment ref="P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1" authorId="0" shapeId="0">
      <text>
        <r>
          <rPr>
            <sz val="11"/>
            <color indexed="81"/>
            <rFont val="ＭＳ Ｐゴシック"/>
            <family val="3"/>
            <charset val="128"/>
          </rPr>
          <t>県選手権の出場資格がある場合には、OPを選択してください！</t>
        </r>
      </text>
    </comment>
    <comment ref="B7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2" authorId="2" shapeId="0">
      <text>
        <r>
          <rPr>
            <b/>
            <sz val="14"/>
            <color indexed="81"/>
            <rFont val="ＭＳ Ｐゴシック"/>
            <family val="3"/>
            <charset val="128"/>
          </rPr>
          <t>種目の選び間違えにご注意ください。</t>
        </r>
      </text>
    </comment>
    <comment ref="M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2" authorId="0" shapeId="0">
      <text>
        <r>
          <rPr>
            <sz val="11"/>
            <color indexed="81"/>
            <rFont val="ＭＳ Ｐゴシック"/>
            <family val="3"/>
            <charset val="128"/>
          </rPr>
          <t>県選手権の出場資格がある場合には、OPを選択してください！</t>
        </r>
      </text>
    </comment>
    <comment ref="P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2" authorId="0" shapeId="0">
      <text>
        <r>
          <rPr>
            <sz val="11"/>
            <color indexed="81"/>
            <rFont val="ＭＳ Ｐゴシック"/>
            <family val="3"/>
            <charset val="128"/>
          </rPr>
          <t>県選手権の出場資格がある場合には、OPを選択してください！</t>
        </r>
      </text>
    </comment>
    <comment ref="B7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3" authorId="2" shapeId="0">
      <text>
        <r>
          <rPr>
            <b/>
            <sz val="14"/>
            <color indexed="81"/>
            <rFont val="ＭＳ Ｐゴシック"/>
            <family val="3"/>
            <charset val="128"/>
          </rPr>
          <t>種目の選び間違えにご注意ください。</t>
        </r>
      </text>
    </comment>
    <comment ref="M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3" authorId="0" shapeId="0">
      <text>
        <r>
          <rPr>
            <sz val="11"/>
            <color indexed="81"/>
            <rFont val="ＭＳ Ｐゴシック"/>
            <family val="3"/>
            <charset val="128"/>
          </rPr>
          <t>県選手権の出場資格がある場合には、OPを選択してください！</t>
        </r>
      </text>
    </comment>
    <comment ref="P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3" authorId="0" shapeId="0">
      <text>
        <r>
          <rPr>
            <sz val="11"/>
            <color indexed="81"/>
            <rFont val="ＭＳ Ｐゴシック"/>
            <family val="3"/>
            <charset val="128"/>
          </rPr>
          <t>県選手権の出場資格がある場合には、OPを選択してください！</t>
        </r>
      </text>
    </comment>
    <comment ref="B7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4" authorId="2" shapeId="0">
      <text>
        <r>
          <rPr>
            <b/>
            <sz val="14"/>
            <color indexed="81"/>
            <rFont val="ＭＳ Ｐゴシック"/>
            <family val="3"/>
            <charset val="128"/>
          </rPr>
          <t>種目の選び間違えにご注意ください。</t>
        </r>
      </text>
    </comment>
    <comment ref="M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4" authorId="0" shapeId="0">
      <text>
        <r>
          <rPr>
            <sz val="11"/>
            <color indexed="81"/>
            <rFont val="ＭＳ Ｐゴシック"/>
            <family val="3"/>
            <charset val="128"/>
          </rPr>
          <t>県選手権の出場資格がある場合には、OPを選択してください！</t>
        </r>
      </text>
    </comment>
    <comment ref="P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4" authorId="0" shapeId="0">
      <text>
        <r>
          <rPr>
            <sz val="11"/>
            <color indexed="81"/>
            <rFont val="ＭＳ Ｐゴシック"/>
            <family val="3"/>
            <charset val="128"/>
          </rPr>
          <t>県選手権の出場資格がある場合には、OPを選択してください！</t>
        </r>
      </text>
    </comment>
    <comment ref="B7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5" authorId="2" shapeId="0">
      <text>
        <r>
          <rPr>
            <b/>
            <sz val="14"/>
            <color indexed="81"/>
            <rFont val="ＭＳ Ｐゴシック"/>
            <family val="3"/>
            <charset val="128"/>
          </rPr>
          <t>種目の選び間違えにご注意ください。</t>
        </r>
      </text>
    </comment>
    <comment ref="M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5" authorId="0" shapeId="0">
      <text>
        <r>
          <rPr>
            <sz val="11"/>
            <color indexed="81"/>
            <rFont val="ＭＳ Ｐゴシック"/>
            <family val="3"/>
            <charset val="128"/>
          </rPr>
          <t>県選手権の出場資格がある場合には、OPを選択してください！</t>
        </r>
      </text>
    </comment>
    <comment ref="P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5" authorId="0" shapeId="0">
      <text>
        <r>
          <rPr>
            <sz val="11"/>
            <color indexed="81"/>
            <rFont val="ＭＳ Ｐゴシック"/>
            <family val="3"/>
            <charset val="128"/>
          </rPr>
          <t>県選手権の出場資格がある場合には、OPを選択してください！</t>
        </r>
      </text>
    </comment>
    <comment ref="B7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6" authorId="2" shapeId="0">
      <text>
        <r>
          <rPr>
            <b/>
            <sz val="14"/>
            <color indexed="81"/>
            <rFont val="ＭＳ Ｐゴシック"/>
            <family val="3"/>
            <charset val="128"/>
          </rPr>
          <t>種目の選び間違えにご注意ください。</t>
        </r>
      </text>
    </comment>
    <comment ref="M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6" authorId="0" shapeId="0">
      <text>
        <r>
          <rPr>
            <sz val="11"/>
            <color indexed="81"/>
            <rFont val="ＭＳ Ｐゴシック"/>
            <family val="3"/>
            <charset val="128"/>
          </rPr>
          <t>県選手権の出場資格がある場合には、OPを選択してください！</t>
        </r>
      </text>
    </comment>
    <comment ref="P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6" authorId="0" shapeId="0">
      <text>
        <r>
          <rPr>
            <sz val="11"/>
            <color indexed="81"/>
            <rFont val="ＭＳ Ｐゴシック"/>
            <family val="3"/>
            <charset val="128"/>
          </rPr>
          <t>県選手権の出場資格がある場合には、OPを選択してください！</t>
        </r>
      </text>
    </comment>
    <comment ref="B7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7" authorId="2" shapeId="0">
      <text>
        <r>
          <rPr>
            <b/>
            <sz val="14"/>
            <color indexed="81"/>
            <rFont val="ＭＳ Ｐゴシック"/>
            <family val="3"/>
            <charset val="128"/>
          </rPr>
          <t>種目の選び間違えにご注意ください。</t>
        </r>
      </text>
    </comment>
    <comment ref="M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7" authorId="0" shapeId="0">
      <text>
        <r>
          <rPr>
            <sz val="11"/>
            <color indexed="81"/>
            <rFont val="ＭＳ Ｐゴシック"/>
            <family val="3"/>
            <charset val="128"/>
          </rPr>
          <t>県選手権の出場資格がある場合には、OPを選択してください！</t>
        </r>
      </text>
    </comment>
    <comment ref="P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7" authorId="0" shapeId="0">
      <text>
        <r>
          <rPr>
            <sz val="11"/>
            <color indexed="81"/>
            <rFont val="ＭＳ Ｐゴシック"/>
            <family val="3"/>
            <charset val="128"/>
          </rPr>
          <t>県選手権の出場資格がある場合には、OPを選択してください！</t>
        </r>
      </text>
    </comment>
    <comment ref="B7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8" authorId="2" shapeId="0">
      <text>
        <r>
          <rPr>
            <b/>
            <sz val="14"/>
            <color indexed="81"/>
            <rFont val="ＭＳ Ｐゴシック"/>
            <family val="3"/>
            <charset val="128"/>
          </rPr>
          <t>種目の選び間違えにご注意ください。</t>
        </r>
      </text>
    </comment>
    <comment ref="M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8" authorId="0" shapeId="0">
      <text>
        <r>
          <rPr>
            <sz val="11"/>
            <color indexed="81"/>
            <rFont val="ＭＳ Ｐゴシック"/>
            <family val="3"/>
            <charset val="128"/>
          </rPr>
          <t>県選手権の出場資格がある場合には、OPを選択してください！</t>
        </r>
      </text>
    </comment>
    <comment ref="P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8" authorId="0" shapeId="0">
      <text>
        <r>
          <rPr>
            <sz val="11"/>
            <color indexed="81"/>
            <rFont val="ＭＳ Ｐゴシック"/>
            <family val="3"/>
            <charset val="128"/>
          </rPr>
          <t>県選手権の出場資格がある場合には、OPを選択してください！</t>
        </r>
      </text>
    </comment>
    <comment ref="B7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7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79" authorId="2" shapeId="0">
      <text>
        <r>
          <rPr>
            <b/>
            <sz val="14"/>
            <color indexed="81"/>
            <rFont val="ＭＳ Ｐゴシック"/>
            <family val="3"/>
            <charset val="128"/>
          </rPr>
          <t>種目の選び間違えにご注意ください。</t>
        </r>
      </text>
    </comment>
    <comment ref="M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9" authorId="0" shapeId="0">
      <text>
        <r>
          <rPr>
            <sz val="11"/>
            <color indexed="81"/>
            <rFont val="ＭＳ Ｐゴシック"/>
            <family val="3"/>
            <charset val="128"/>
          </rPr>
          <t>県選手権の出場資格がある場合には、OPを選択してください！</t>
        </r>
      </text>
    </comment>
    <comment ref="P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79" authorId="0" shapeId="0">
      <text>
        <r>
          <rPr>
            <sz val="11"/>
            <color indexed="81"/>
            <rFont val="ＭＳ Ｐゴシック"/>
            <family val="3"/>
            <charset val="128"/>
          </rPr>
          <t>県選手権の出場資格がある場合には、OPを選択してください！</t>
        </r>
      </text>
    </comment>
    <comment ref="B8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0" authorId="2" shapeId="0">
      <text>
        <r>
          <rPr>
            <b/>
            <sz val="14"/>
            <color indexed="81"/>
            <rFont val="ＭＳ Ｐゴシック"/>
            <family val="3"/>
            <charset val="128"/>
          </rPr>
          <t>種目の選び間違えにご注意ください。</t>
        </r>
      </text>
    </comment>
    <comment ref="M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0" authorId="0" shapeId="0">
      <text>
        <r>
          <rPr>
            <sz val="11"/>
            <color indexed="81"/>
            <rFont val="ＭＳ Ｐゴシック"/>
            <family val="3"/>
            <charset val="128"/>
          </rPr>
          <t>県選手権の出場資格がある場合には、OPを選択してください！</t>
        </r>
      </text>
    </comment>
    <comment ref="P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0" authorId="0" shapeId="0">
      <text>
        <r>
          <rPr>
            <sz val="11"/>
            <color indexed="81"/>
            <rFont val="ＭＳ Ｐゴシック"/>
            <family val="3"/>
            <charset val="128"/>
          </rPr>
          <t>県選手権の出場資格がある場合には、OPを選択してください！</t>
        </r>
      </text>
    </comment>
    <comment ref="B8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1" authorId="2" shapeId="0">
      <text>
        <r>
          <rPr>
            <b/>
            <sz val="14"/>
            <color indexed="81"/>
            <rFont val="ＭＳ Ｐゴシック"/>
            <family val="3"/>
            <charset val="128"/>
          </rPr>
          <t>種目の選び間違えにご注意ください。</t>
        </r>
      </text>
    </comment>
    <comment ref="M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1" authorId="0" shapeId="0">
      <text>
        <r>
          <rPr>
            <sz val="11"/>
            <color indexed="81"/>
            <rFont val="ＭＳ Ｐゴシック"/>
            <family val="3"/>
            <charset val="128"/>
          </rPr>
          <t>県選手権の出場資格がある場合には、OPを選択してください！</t>
        </r>
      </text>
    </comment>
    <comment ref="P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1" authorId="0" shapeId="0">
      <text>
        <r>
          <rPr>
            <sz val="11"/>
            <color indexed="81"/>
            <rFont val="ＭＳ Ｐゴシック"/>
            <family val="3"/>
            <charset val="128"/>
          </rPr>
          <t>県選手権の出場資格がある場合には、OPを選択してください！</t>
        </r>
      </text>
    </comment>
    <comment ref="B8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2" authorId="2" shapeId="0">
      <text>
        <r>
          <rPr>
            <b/>
            <sz val="14"/>
            <color indexed="81"/>
            <rFont val="ＭＳ Ｐゴシック"/>
            <family val="3"/>
            <charset val="128"/>
          </rPr>
          <t>種目の選び間違えにご注意ください。</t>
        </r>
      </text>
    </comment>
    <comment ref="M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2" authorId="0" shapeId="0">
      <text>
        <r>
          <rPr>
            <sz val="11"/>
            <color indexed="81"/>
            <rFont val="ＭＳ Ｐゴシック"/>
            <family val="3"/>
            <charset val="128"/>
          </rPr>
          <t>県選手権の出場資格がある場合には、OPを選択してください！</t>
        </r>
      </text>
    </comment>
    <comment ref="P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2" authorId="0" shapeId="0">
      <text>
        <r>
          <rPr>
            <sz val="11"/>
            <color indexed="81"/>
            <rFont val="ＭＳ Ｐゴシック"/>
            <family val="3"/>
            <charset val="128"/>
          </rPr>
          <t>県選手権の出場資格がある場合には、OPを選択してください！</t>
        </r>
      </text>
    </comment>
    <comment ref="B8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3" authorId="2" shapeId="0">
      <text>
        <r>
          <rPr>
            <b/>
            <sz val="14"/>
            <color indexed="81"/>
            <rFont val="ＭＳ Ｐゴシック"/>
            <family val="3"/>
            <charset val="128"/>
          </rPr>
          <t>種目の選び間違えにご注意ください。</t>
        </r>
      </text>
    </comment>
    <comment ref="M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3" authorId="0" shapeId="0">
      <text>
        <r>
          <rPr>
            <sz val="11"/>
            <color indexed="81"/>
            <rFont val="ＭＳ Ｐゴシック"/>
            <family val="3"/>
            <charset val="128"/>
          </rPr>
          <t>県選手権の出場資格がある場合には、OPを選択してください！</t>
        </r>
      </text>
    </comment>
    <comment ref="P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3" authorId="0" shapeId="0">
      <text>
        <r>
          <rPr>
            <sz val="11"/>
            <color indexed="81"/>
            <rFont val="ＭＳ Ｐゴシック"/>
            <family val="3"/>
            <charset val="128"/>
          </rPr>
          <t>県選手権の出場資格がある場合には、OPを選択してください！</t>
        </r>
      </text>
    </comment>
    <comment ref="B8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4" authorId="2" shapeId="0">
      <text>
        <r>
          <rPr>
            <b/>
            <sz val="14"/>
            <color indexed="81"/>
            <rFont val="ＭＳ Ｐゴシック"/>
            <family val="3"/>
            <charset val="128"/>
          </rPr>
          <t>種目の選び間違えにご注意ください。</t>
        </r>
      </text>
    </comment>
    <comment ref="M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4" authorId="0" shapeId="0">
      <text>
        <r>
          <rPr>
            <sz val="11"/>
            <color indexed="81"/>
            <rFont val="ＭＳ Ｐゴシック"/>
            <family val="3"/>
            <charset val="128"/>
          </rPr>
          <t>県選手権の出場資格がある場合には、OPを選択してください！</t>
        </r>
      </text>
    </comment>
    <comment ref="P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4" authorId="0" shapeId="0">
      <text>
        <r>
          <rPr>
            <sz val="11"/>
            <color indexed="81"/>
            <rFont val="ＭＳ Ｐゴシック"/>
            <family val="3"/>
            <charset val="128"/>
          </rPr>
          <t>県選手権の出場資格がある場合には、OPを選択してください！</t>
        </r>
      </text>
    </comment>
    <comment ref="B8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5" authorId="2" shapeId="0">
      <text>
        <r>
          <rPr>
            <b/>
            <sz val="14"/>
            <color indexed="81"/>
            <rFont val="ＭＳ Ｐゴシック"/>
            <family val="3"/>
            <charset val="128"/>
          </rPr>
          <t>種目の選び間違えにご注意ください。</t>
        </r>
      </text>
    </comment>
    <comment ref="M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5" authorId="0" shapeId="0">
      <text>
        <r>
          <rPr>
            <sz val="11"/>
            <color indexed="81"/>
            <rFont val="ＭＳ Ｐゴシック"/>
            <family val="3"/>
            <charset val="128"/>
          </rPr>
          <t>県選手権の出場資格がある場合には、OPを選択してください！</t>
        </r>
      </text>
    </comment>
    <comment ref="P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5" authorId="0" shapeId="0">
      <text>
        <r>
          <rPr>
            <sz val="11"/>
            <color indexed="81"/>
            <rFont val="ＭＳ Ｐゴシック"/>
            <family val="3"/>
            <charset val="128"/>
          </rPr>
          <t>県選手権の出場資格がある場合には、OPを選択してください！</t>
        </r>
      </text>
    </comment>
    <comment ref="B8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6" authorId="2" shapeId="0">
      <text>
        <r>
          <rPr>
            <b/>
            <sz val="14"/>
            <color indexed="81"/>
            <rFont val="ＭＳ Ｐゴシック"/>
            <family val="3"/>
            <charset val="128"/>
          </rPr>
          <t>種目の選び間違えにご注意ください。</t>
        </r>
      </text>
    </comment>
    <comment ref="M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6" authorId="0" shapeId="0">
      <text>
        <r>
          <rPr>
            <sz val="11"/>
            <color indexed="81"/>
            <rFont val="ＭＳ Ｐゴシック"/>
            <family val="3"/>
            <charset val="128"/>
          </rPr>
          <t>県選手権の出場資格がある場合には、OPを選択してください！</t>
        </r>
      </text>
    </comment>
    <comment ref="P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6" authorId="0" shapeId="0">
      <text>
        <r>
          <rPr>
            <sz val="11"/>
            <color indexed="81"/>
            <rFont val="ＭＳ Ｐゴシック"/>
            <family val="3"/>
            <charset val="128"/>
          </rPr>
          <t>県選手権の出場資格がある場合には、OPを選択してください！</t>
        </r>
      </text>
    </comment>
    <comment ref="B8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7" authorId="2" shapeId="0">
      <text>
        <r>
          <rPr>
            <b/>
            <sz val="14"/>
            <color indexed="81"/>
            <rFont val="ＭＳ Ｐゴシック"/>
            <family val="3"/>
            <charset val="128"/>
          </rPr>
          <t>種目の選び間違えにご注意ください。</t>
        </r>
      </text>
    </comment>
    <comment ref="M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7" authorId="0" shapeId="0">
      <text>
        <r>
          <rPr>
            <sz val="11"/>
            <color indexed="81"/>
            <rFont val="ＭＳ Ｐゴシック"/>
            <family val="3"/>
            <charset val="128"/>
          </rPr>
          <t>県選手権の出場資格がある場合には、OPを選択してください！</t>
        </r>
      </text>
    </comment>
    <comment ref="P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7" authorId="0" shapeId="0">
      <text>
        <r>
          <rPr>
            <sz val="11"/>
            <color indexed="81"/>
            <rFont val="ＭＳ Ｐゴシック"/>
            <family val="3"/>
            <charset val="128"/>
          </rPr>
          <t>県選手権の出場資格がある場合には、OPを選択してください！</t>
        </r>
      </text>
    </comment>
    <comment ref="B8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8" authorId="2" shapeId="0">
      <text>
        <r>
          <rPr>
            <b/>
            <sz val="14"/>
            <color indexed="81"/>
            <rFont val="ＭＳ Ｐゴシック"/>
            <family val="3"/>
            <charset val="128"/>
          </rPr>
          <t>種目の選び間違えにご注意ください。</t>
        </r>
      </text>
    </comment>
    <comment ref="M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8" authorId="0" shapeId="0">
      <text>
        <r>
          <rPr>
            <sz val="11"/>
            <color indexed="81"/>
            <rFont val="ＭＳ Ｐゴシック"/>
            <family val="3"/>
            <charset val="128"/>
          </rPr>
          <t>県選手権の出場資格がある場合には、OPを選択してください！</t>
        </r>
      </text>
    </comment>
    <comment ref="P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8" authorId="0" shapeId="0">
      <text>
        <r>
          <rPr>
            <sz val="11"/>
            <color indexed="81"/>
            <rFont val="ＭＳ Ｐゴシック"/>
            <family val="3"/>
            <charset val="128"/>
          </rPr>
          <t>県選手権の出場資格がある場合には、OPを選択してください！</t>
        </r>
      </text>
    </comment>
    <comment ref="B8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8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89" authorId="2" shapeId="0">
      <text>
        <r>
          <rPr>
            <b/>
            <sz val="14"/>
            <color indexed="81"/>
            <rFont val="ＭＳ Ｐゴシック"/>
            <family val="3"/>
            <charset val="128"/>
          </rPr>
          <t>種目の選び間違えにご注意ください。</t>
        </r>
      </text>
    </comment>
    <comment ref="M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9" authorId="0" shapeId="0">
      <text>
        <r>
          <rPr>
            <sz val="11"/>
            <color indexed="81"/>
            <rFont val="ＭＳ Ｐゴシック"/>
            <family val="3"/>
            <charset val="128"/>
          </rPr>
          <t>県選手権の出場資格がある場合には、OPを選択してください！</t>
        </r>
      </text>
    </comment>
    <comment ref="P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89" authorId="0" shapeId="0">
      <text>
        <r>
          <rPr>
            <sz val="11"/>
            <color indexed="81"/>
            <rFont val="ＭＳ Ｐゴシック"/>
            <family val="3"/>
            <charset val="128"/>
          </rPr>
          <t>県選手権の出場資格がある場合には、OPを選択してください！</t>
        </r>
      </text>
    </comment>
    <comment ref="B9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0" authorId="2" shapeId="0">
      <text>
        <r>
          <rPr>
            <b/>
            <sz val="14"/>
            <color indexed="81"/>
            <rFont val="ＭＳ Ｐゴシック"/>
            <family val="3"/>
            <charset val="128"/>
          </rPr>
          <t>種目の選び間違えにご注意ください。</t>
        </r>
      </text>
    </comment>
    <comment ref="M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0" authorId="0" shapeId="0">
      <text>
        <r>
          <rPr>
            <sz val="11"/>
            <color indexed="81"/>
            <rFont val="ＭＳ Ｐゴシック"/>
            <family val="3"/>
            <charset val="128"/>
          </rPr>
          <t>県選手権の出場資格がある場合には、OPを選択してください！</t>
        </r>
      </text>
    </comment>
    <comment ref="P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0" authorId="0" shapeId="0">
      <text>
        <r>
          <rPr>
            <sz val="11"/>
            <color indexed="81"/>
            <rFont val="ＭＳ Ｐゴシック"/>
            <family val="3"/>
            <charset val="128"/>
          </rPr>
          <t>県選手権の出場資格がある場合には、OPを選択してください！</t>
        </r>
      </text>
    </comment>
    <comment ref="B91"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1"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1" authorId="2" shapeId="0">
      <text>
        <r>
          <rPr>
            <b/>
            <sz val="14"/>
            <color indexed="81"/>
            <rFont val="ＭＳ Ｐゴシック"/>
            <family val="3"/>
            <charset val="128"/>
          </rPr>
          <t>種目の選び間違えにご注意ください。</t>
        </r>
      </text>
    </comment>
    <comment ref="M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1" authorId="0" shapeId="0">
      <text>
        <r>
          <rPr>
            <sz val="11"/>
            <color indexed="81"/>
            <rFont val="ＭＳ Ｐゴシック"/>
            <family val="3"/>
            <charset val="128"/>
          </rPr>
          <t>県選手権の出場資格がある場合には、OPを選択してください！</t>
        </r>
      </text>
    </comment>
    <comment ref="P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1" authorId="0" shapeId="0">
      <text>
        <r>
          <rPr>
            <sz val="11"/>
            <color indexed="81"/>
            <rFont val="ＭＳ Ｐゴシック"/>
            <family val="3"/>
            <charset val="128"/>
          </rPr>
          <t>県選手権の出場資格がある場合には、OPを選択してください！</t>
        </r>
      </text>
    </comment>
    <comment ref="B92"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2"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2" authorId="2" shapeId="0">
      <text>
        <r>
          <rPr>
            <b/>
            <sz val="14"/>
            <color indexed="81"/>
            <rFont val="ＭＳ Ｐゴシック"/>
            <family val="3"/>
            <charset val="128"/>
          </rPr>
          <t>種目の選び間違えにご注意ください。</t>
        </r>
      </text>
    </comment>
    <comment ref="M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2" authorId="0" shapeId="0">
      <text>
        <r>
          <rPr>
            <sz val="11"/>
            <color indexed="81"/>
            <rFont val="ＭＳ Ｐゴシック"/>
            <family val="3"/>
            <charset val="128"/>
          </rPr>
          <t>県選手権の出場資格がある場合には、OPを選択してください！</t>
        </r>
      </text>
    </comment>
    <comment ref="P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2" authorId="0" shapeId="0">
      <text>
        <r>
          <rPr>
            <sz val="11"/>
            <color indexed="81"/>
            <rFont val="ＭＳ Ｐゴシック"/>
            <family val="3"/>
            <charset val="128"/>
          </rPr>
          <t>県選手権の出場資格がある場合には、OPを選択してください！</t>
        </r>
      </text>
    </comment>
    <comment ref="B93"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3"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3" authorId="2" shapeId="0">
      <text>
        <r>
          <rPr>
            <b/>
            <sz val="14"/>
            <color indexed="81"/>
            <rFont val="ＭＳ Ｐゴシック"/>
            <family val="3"/>
            <charset val="128"/>
          </rPr>
          <t>種目の選び間違えにご注意ください。</t>
        </r>
      </text>
    </comment>
    <comment ref="M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3" authorId="0" shapeId="0">
      <text>
        <r>
          <rPr>
            <sz val="11"/>
            <color indexed="81"/>
            <rFont val="ＭＳ Ｐゴシック"/>
            <family val="3"/>
            <charset val="128"/>
          </rPr>
          <t>県選手権の出場資格がある場合には、OPを選択してください！</t>
        </r>
      </text>
    </comment>
    <comment ref="P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3" authorId="0" shapeId="0">
      <text>
        <r>
          <rPr>
            <sz val="11"/>
            <color indexed="81"/>
            <rFont val="ＭＳ Ｐゴシック"/>
            <family val="3"/>
            <charset val="128"/>
          </rPr>
          <t>県選手権の出場資格がある場合には、OPを選択してください！</t>
        </r>
      </text>
    </comment>
    <comment ref="B94"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4"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4" authorId="2" shapeId="0">
      <text>
        <r>
          <rPr>
            <b/>
            <sz val="14"/>
            <color indexed="81"/>
            <rFont val="ＭＳ Ｐゴシック"/>
            <family val="3"/>
            <charset val="128"/>
          </rPr>
          <t>種目の選び間違えにご注意ください。</t>
        </r>
      </text>
    </comment>
    <comment ref="M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4" authorId="0" shapeId="0">
      <text>
        <r>
          <rPr>
            <sz val="11"/>
            <color indexed="81"/>
            <rFont val="ＭＳ Ｐゴシック"/>
            <family val="3"/>
            <charset val="128"/>
          </rPr>
          <t>県選手権の出場資格がある場合には、OPを選択してください！</t>
        </r>
      </text>
    </comment>
    <comment ref="P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4" authorId="0" shapeId="0">
      <text>
        <r>
          <rPr>
            <sz val="11"/>
            <color indexed="81"/>
            <rFont val="ＭＳ Ｐゴシック"/>
            <family val="3"/>
            <charset val="128"/>
          </rPr>
          <t>県選手権の出場資格がある場合には、OPを選択してください！</t>
        </r>
      </text>
    </comment>
    <comment ref="B95"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5"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5" authorId="2" shapeId="0">
      <text>
        <r>
          <rPr>
            <b/>
            <sz val="14"/>
            <color indexed="81"/>
            <rFont val="ＭＳ Ｐゴシック"/>
            <family val="3"/>
            <charset val="128"/>
          </rPr>
          <t>種目の選び間違えにご注意ください。</t>
        </r>
      </text>
    </comment>
    <comment ref="M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5" authorId="0" shapeId="0">
      <text>
        <r>
          <rPr>
            <sz val="11"/>
            <color indexed="81"/>
            <rFont val="ＭＳ Ｐゴシック"/>
            <family val="3"/>
            <charset val="128"/>
          </rPr>
          <t>県選手権の出場資格がある場合には、OPを選択してください！</t>
        </r>
      </text>
    </comment>
    <comment ref="P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5" authorId="0" shapeId="0">
      <text>
        <r>
          <rPr>
            <sz val="11"/>
            <color indexed="81"/>
            <rFont val="ＭＳ Ｐゴシック"/>
            <family val="3"/>
            <charset val="128"/>
          </rPr>
          <t>県選手権の出場資格がある場合には、OPを選択してください！</t>
        </r>
      </text>
    </comment>
    <comment ref="B96"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6"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6" authorId="2" shapeId="0">
      <text>
        <r>
          <rPr>
            <b/>
            <sz val="14"/>
            <color indexed="81"/>
            <rFont val="ＭＳ Ｐゴシック"/>
            <family val="3"/>
            <charset val="128"/>
          </rPr>
          <t>種目の選び間違えにご注意ください。</t>
        </r>
      </text>
    </comment>
    <comment ref="M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6" authorId="0" shapeId="0">
      <text>
        <r>
          <rPr>
            <sz val="11"/>
            <color indexed="81"/>
            <rFont val="ＭＳ Ｐゴシック"/>
            <family val="3"/>
            <charset val="128"/>
          </rPr>
          <t>県選手権の出場資格がある場合には、OPを選択してください！</t>
        </r>
      </text>
    </comment>
    <comment ref="P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6" authorId="0" shapeId="0">
      <text>
        <r>
          <rPr>
            <sz val="11"/>
            <color indexed="81"/>
            <rFont val="ＭＳ Ｐゴシック"/>
            <family val="3"/>
            <charset val="128"/>
          </rPr>
          <t>県選手権の出場資格がある場合には、OPを選択してください！</t>
        </r>
      </text>
    </comment>
    <comment ref="B97"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7"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7" authorId="2" shapeId="0">
      <text>
        <r>
          <rPr>
            <b/>
            <sz val="14"/>
            <color indexed="81"/>
            <rFont val="ＭＳ Ｐゴシック"/>
            <family val="3"/>
            <charset val="128"/>
          </rPr>
          <t>種目の選び間違えにご注意ください。</t>
        </r>
      </text>
    </comment>
    <comment ref="M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7" authorId="0" shapeId="0">
      <text>
        <r>
          <rPr>
            <sz val="11"/>
            <color indexed="81"/>
            <rFont val="ＭＳ Ｐゴシック"/>
            <family val="3"/>
            <charset val="128"/>
          </rPr>
          <t>県選手権の出場資格がある場合には、OPを選択してください！</t>
        </r>
      </text>
    </comment>
    <comment ref="P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7" authorId="0" shapeId="0">
      <text>
        <r>
          <rPr>
            <sz val="11"/>
            <color indexed="81"/>
            <rFont val="ＭＳ Ｐゴシック"/>
            <family val="3"/>
            <charset val="128"/>
          </rPr>
          <t>県選手権の出場資格がある場合には、OPを選択してください！</t>
        </r>
      </text>
    </comment>
    <comment ref="B98"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8"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8" authorId="2" shapeId="0">
      <text>
        <r>
          <rPr>
            <b/>
            <sz val="14"/>
            <color indexed="81"/>
            <rFont val="ＭＳ Ｐゴシック"/>
            <family val="3"/>
            <charset val="128"/>
          </rPr>
          <t>種目の選び間違えにご注意ください。</t>
        </r>
      </text>
    </comment>
    <comment ref="M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8" authorId="0" shapeId="0">
      <text>
        <r>
          <rPr>
            <sz val="11"/>
            <color indexed="81"/>
            <rFont val="ＭＳ Ｐゴシック"/>
            <family val="3"/>
            <charset val="128"/>
          </rPr>
          <t>県選手権の出場資格がある場合には、OPを選択してください！</t>
        </r>
      </text>
    </comment>
    <comment ref="P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8" authorId="0" shapeId="0">
      <text>
        <r>
          <rPr>
            <sz val="11"/>
            <color indexed="81"/>
            <rFont val="ＭＳ Ｐゴシック"/>
            <family val="3"/>
            <charset val="128"/>
          </rPr>
          <t>県選手権の出場資格がある場合には、OPを選択してください！</t>
        </r>
      </text>
    </comment>
    <comment ref="B99"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99"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99" authorId="2" shapeId="0">
      <text>
        <r>
          <rPr>
            <b/>
            <sz val="14"/>
            <color indexed="81"/>
            <rFont val="ＭＳ Ｐゴシック"/>
            <family val="3"/>
            <charset val="128"/>
          </rPr>
          <t>種目の選び間違えにご注意ください。</t>
        </r>
      </text>
    </comment>
    <comment ref="M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9" authorId="0" shapeId="0">
      <text>
        <r>
          <rPr>
            <sz val="11"/>
            <color indexed="81"/>
            <rFont val="ＭＳ Ｐゴシック"/>
            <family val="3"/>
            <charset val="128"/>
          </rPr>
          <t>県選手権の出場資格がある場合には、OPを選択してください！</t>
        </r>
      </text>
    </comment>
    <comment ref="P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99" authorId="0" shapeId="0">
      <text>
        <r>
          <rPr>
            <sz val="11"/>
            <color indexed="81"/>
            <rFont val="ＭＳ Ｐゴシック"/>
            <family val="3"/>
            <charset val="128"/>
          </rPr>
          <t>県選手権の出場資格がある場合には、OPを選択してください！</t>
        </r>
      </text>
    </comment>
    <comment ref="B100" authorId="2" shapeId="0">
      <text>
        <r>
          <rPr>
            <b/>
            <sz val="12"/>
            <color indexed="81"/>
            <rFont val="ＭＳ Ｐゴシック"/>
            <family val="3"/>
            <charset val="128"/>
          </rPr>
          <t>陸連登録データのJAAF IDをペーストしてください。</t>
        </r>
        <r>
          <rPr>
            <b/>
            <sz val="9"/>
            <color indexed="81"/>
            <rFont val="ＭＳ Ｐゴシック"/>
            <family val="3"/>
            <charset val="128"/>
          </rPr>
          <t xml:space="preserve">
</t>
        </r>
      </text>
    </comment>
    <comment ref="H100" authorId="3" shapeId="0">
      <text>
        <r>
          <rPr>
            <b/>
            <sz val="9"/>
            <color indexed="81"/>
            <rFont val="ＭＳ Ｐゴシック"/>
            <family val="3"/>
            <charset val="128"/>
          </rPr>
          <t xml:space="preserve">日本国籍以外の場合に選択してください。日本国籍の場合には選択の必要はありません
</t>
        </r>
      </text>
    </comment>
    <comment ref="L100" authorId="2" shapeId="0">
      <text>
        <r>
          <rPr>
            <b/>
            <sz val="14"/>
            <color indexed="81"/>
            <rFont val="ＭＳ Ｐゴシック"/>
            <family val="3"/>
            <charset val="128"/>
          </rPr>
          <t>種目の選び間違えにご注意ください。</t>
        </r>
      </text>
    </comment>
    <comment ref="M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00" authorId="0" shapeId="0">
      <text>
        <r>
          <rPr>
            <sz val="11"/>
            <color indexed="81"/>
            <rFont val="ＭＳ Ｐゴシック"/>
            <family val="3"/>
            <charset val="128"/>
          </rPr>
          <t>県選手権の出場資格がある場合には、OPを選択してください！</t>
        </r>
      </text>
    </comment>
    <comment ref="P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Q100" authorId="0" shapeId="0">
      <text>
        <r>
          <rPr>
            <sz val="11"/>
            <color indexed="81"/>
            <rFont val="ＭＳ Ｐゴシック"/>
            <family val="3"/>
            <charset val="128"/>
          </rPr>
          <t>県選手権の出場資格がある場合には、OPを選択してください！</t>
        </r>
      </text>
    </comment>
  </commentList>
</comments>
</file>

<file path=xl/sharedStrings.xml><?xml version="1.0" encoding="utf-8"?>
<sst xmlns="http://schemas.openxmlformats.org/spreadsheetml/2006/main" count="964" uniqueCount="800">
  <si>
    <t>ﾅﾝﾊﾞｰ</t>
    <phoneticPr fontId="9"/>
  </si>
  <si>
    <t>学年</t>
    <rPh sb="0" eb="2">
      <t>ガクネン</t>
    </rPh>
    <phoneticPr fontId="9"/>
  </si>
  <si>
    <t>男</t>
    <rPh sb="0" eb="1">
      <t>オトコ</t>
    </rPh>
    <phoneticPr fontId="9"/>
  </si>
  <si>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</si>
  <si>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</si>
  <si>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</si>
  <si>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</si>
  <si>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</si>
  <si>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</si>
  <si>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</si>
  <si>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</si>
  <si>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</si>
  <si>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</si>
  <si>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</si>
  <si>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</si>
  <si>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</si>
  <si>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</si>
  <si>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</si>
  <si>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</si>
  <si>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</si>
  <si>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</si>
  <si>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</si>
  <si>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</si>
  <si>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</si>
  <si>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</si>
  <si>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</si>
  <si>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</si>
  <si>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</si>
  <si>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</si>
  <si>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</si>
  <si>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</si>
  <si>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</si>
  <si>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</si>
  <si>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</si>
  <si>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</si>
  <si>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</si>
  <si>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</si>
  <si>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9"/>
  </si>
  <si>
    <t>性別</t>
    <rPh sb="0" eb="2">
      <t>セイベツ</t>
    </rPh>
    <phoneticPr fontId="9"/>
  </si>
  <si>
    <t>記録</t>
    <rPh sb="0" eb="2">
      <t>キロク</t>
    </rPh>
    <phoneticPr fontId="9"/>
  </si>
  <si>
    <t>種目２</t>
    <rPh sb="0" eb="2">
      <t>シュモク</t>
    </rPh>
    <phoneticPr fontId="9"/>
  </si>
  <si>
    <t>記録２</t>
    <rPh sb="0" eb="2">
      <t>キロク</t>
    </rPh>
    <phoneticPr fontId="9"/>
  </si>
  <si>
    <t>例</t>
    <rPh sb="0" eb="1">
      <t>レイ</t>
    </rPh>
    <phoneticPr fontId="9"/>
  </si>
  <si>
    <t>4X100mR</t>
    <phoneticPr fontId="9"/>
  </si>
  <si>
    <t>4X400mR</t>
    <phoneticPr fontId="9"/>
  </si>
  <si>
    <t>氏　名</t>
    <rPh sb="0" eb="1">
      <t>シ</t>
    </rPh>
    <rPh sb="2" eb="3">
      <t>メイ</t>
    </rPh>
    <phoneticPr fontId="9"/>
  </si>
  <si>
    <t>A4サイズ</t>
    <phoneticPr fontId="13"/>
  </si>
  <si>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13"/>
  </si>
  <si>
    <t>女</t>
    <rPh sb="0" eb="1">
      <t>オンナ</t>
    </rPh>
    <phoneticPr fontId="9"/>
  </si>
  <si>
    <t>○</t>
    <phoneticPr fontId="9"/>
  </si>
  <si>
    <t>大会名</t>
    <rPh sb="0" eb="2">
      <t>タイカイ</t>
    </rPh>
    <rPh sb="2" eb="3">
      <t>メイ</t>
    </rPh>
    <phoneticPr fontId="9"/>
  </si>
  <si>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</si>
  <si>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</si>
  <si>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</si>
  <si>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</si>
  <si>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</si>
  <si>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</si>
  <si>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</si>
  <si>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</si>
  <si>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</si>
  <si>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</si>
  <si>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</si>
  <si>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申込チーム数</t>
    <rPh sb="0" eb="2">
      <t>モウシコミ</t>
    </rPh>
    <rPh sb="5" eb="6">
      <t>スウ</t>
    </rPh>
    <phoneticPr fontId="9"/>
  </si>
  <si>
    <t xml:space="preserve">チーム名 </t>
    <rPh sb="3" eb="4">
      <t>メイ</t>
    </rPh>
    <phoneticPr fontId="9"/>
  </si>
  <si>
    <t>12m00</t>
    <phoneticPr fontId="9"/>
  </si>
  <si>
    <t>54秒23</t>
    <rPh sb="2" eb="3">
      <t>ビョウ</t>
    </rPh>
    <phoneticPr fontId="9"/>
  </si>
  <si>
    <t>↓</t>
    <phoneticPr fontId="9"/>
  </si>
  <si>
    <t>期　日</t>
    <rPh sb="0" eb="1">
      <t>キ</t>
    </rPh>
    <rPh sb="2" eb="3">
      <t>ヒ</t>
    </rPh>
    <phoneticPr fontId="9"/>
  </si>
  <si>
    <t>会　場</t>
    <rPh sb="0" eb="1">
      <t>カイ</t>
    </rPh>
    <rPh sb="2" eb="3">
      <t>バ</t>
    </rPh>
    <phoneticPr fontId="9"/>
  </si>
  <si>
    <t>送付先</t>
    <rPh sb="0" eb="2">
      <t>ソウフ</t>
    </rPh>
    <rPh sb="2" eb="3">
      <t>サキ</t>
    </rPh>
    <phoneticPr fontId="9"/>
  </si>
  <si>
    <t>　★データ入力前にこのページの内容を必ずお読みください。</t>
    <rPh sb="5" eb="7">
      <t>ニュウリョク</t>
    </rPh>
    <rPh sb="7" eb="8">
      <t>マエ</t>
    </rPh>
    <rPh sb="15" eb="17">
      <t>ナイヨウ</t>
    </rPh>
    <rPh sb="18" eb="19">
      <t>カナラ</t>
    </rPh>
    <rPh sb="21" eb="22">
      <t>ヨ</t>
    </rPh>
    <phoneticPr fontId="9"/>
  </si>
  <si>
    <t>　　 のときは整数で表示されます。</t>
    <rPh sb="7" eb="9">
      <t>セイスウ</t>
    </rPh>
    <rPh sb="10" eb="12">
      <t>ヒョウジ</t>
    </rPh>
    <phoneticPr fontId="9"/>
  </si>
  <si>
    <t>　　なっていることを確認してください。</t>
    <rPh sb="10" eb="12">
      <t>カクニン</t>
    </rPh>
    <phoneticPr fontId="9"/>
  </si>
  <si>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9"/>
  </si>
  <si>
    <t>男100m</t>
    <rPh sb="0" eb="1">
      <t>ダン</t>
    </rPh>
    <phoneticPr fontId="9"/>
  </si>
  <si>
    <t>男砲丸投</t>
    <rPh sb="0" eb="1">
      <t>オトコ</t>
    </rPh>
    <rPh sb="1" eb="4">
      <t>ホウガンナ</t>
    </rPh>
    <phoneticPr fontId="13"/>
  </si>
  <si>
    <t>男1500m</t>
    <phoneticPr fontId="9"/>
  </si>
  <si>
    <t>★記録がない場合は空欄にしてください。</t>
    <rPh sb="1" eb="3">
      <t>キロク</t>
    </rPh>
    <rPh sb="6" eb="8">
      <t>バアイ</t>
    </rPh>
    <rPh sb="9" eb="11">
      <t>クウラン</t>
    </rPh>
    <phoneticPr fontId="9"/>
  </si>
  <si>
    <t>Ord</t>
    <phoneticPr fontId="9"/>
  </si>
  <si>
    <r>
      <t>　　※</t>
    </r>
    <r>
      <rPr>
        <b/>
        <sz val="11"/>
        <color indexed="10"/>
        <rFont val="ＭＳ ゴシック"/>
        <family val="3"/>
        <charset val="128"/>
      </rPr>
      <t>記録は、次のとおり入力してください。</t>
    </r>
    <rPh sb="3" eb="5">
      <t>キロク</t>
    </rPh>
    <rPh sb="7" eb="8">
      <t>ツギ</t>
    </rPh>
    <rPh sb="12" eb="14">
      <t>ニュウリョク</t>
    </rPh>
    <phoneticPr fontId="9"/>
  </si>
  <si>
    <t>4分07秒00</t>
    <rPh sb="1" eb="2">
      <t>フン</t>
    </rPh>
    <rPh sb="4" eb="5">
      <t>ビョウ</t>
    </rPh>
    <phoneticPr fontId="9"/>
  </si>
  <si>
    <t>　＜注意事項等＞</t>
    <rPh sb="2" eb="4">
      <t>チュウイ</t>
    </rPh>
    <rPh sb="4" eb="6">
      <t>ジコウ</t>
    </rPh>
    <rPh sb="6" eb="7">
      <t>トウ</t>
    </rPh>
    <phoneticPr fontId="9"/>
  </si>
  <si>
    <t>　 ※記録が１分未満で、10分の1以下が「00」</t>
    <rPh sb="3" eb="5">
      <t>キロク</t>
    </rPh>
    <rPh sb="7" eb="8">
      <t>フン</t>
    </rPh>
    <rPh sb="8" eb="10">
      <t>ミマン</t>
    </rPh>
    <rPh sb="14" eb="15">
      <t>ブン</t>
    </rPh>
    <rPh sb="17" eb="19">
      <t>イカ</t>
    </rPh>
    <phoneticPr fontId="9"/>
  </si>
  <si>
    <t>例１</t>
    <rPh sb="0" eb="1">
      <t>レイ</t>
    </rPh>
    <phoneticPr fontId="9"/>
  </si>
  <si>
    <t>例２</t>
    <rPh sb="0" eb="1">
      <t>レイ</t>
    </rPh>
    <phoneticPr fontId="9"/>
  </si>
  <si>
    <t>例３</t>
    <rPh sb="0" eb="1">
      <t>レイ</t>
    </rPh>
    <phoneticPr fontId="9"/>
  </si>
  <si>
    <t>ﾌﾘｶﾞﾅ</t>
    <phoneticPr fontId="9"/>
  </si>
  <si>
    <t>種目</t>
    <rPh sb="0" eb="2">
      <t>シュモク</t>
    </rPh>
    <phoneticPr fontId="44"/>
  </si>
  <si>
    <t>男4X100mR</t>
    <rPh sb="0" eb="1">
      <t>オトコ</t>
    </rPh>
    <phoneticPr fontId="9"/>
  </si>
  <si>
    <t>男4X400mR</t>
    <rPh sb="0" eb="1">
      <t>オトコ</t>
    </rPh>
    <phoneticPr fontId="9"/>
  </si>
  <si>
    <t>女4X100mR</t>
    <phoneticPr fontId="9"/>
  </si>
  <si>
    <t>女4X400mR</t>
    <phoneticPr fontId="9"/>
  </si>
  <si>
    <t>男子</t>
    <rPh sb="0" eb="2">
      <t>ダンシ</t>
    </rPh>
    <phoneticPr fontId="44"/>
  </si>
  <si>
    <t>女子</t>
    <rPh sb="0" eb="2">
      <t>ジョシ</t>
    </rPh>
    <phoneticPr fontId="44"/>
  </si>
  <si>
    <t>記録</t>
    <rPh sb="0" eb="2">
      <t>キロク</t>
    </rPh>
    <phoneticPr fontId="44"/>
  </si>
  <si>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9"/>
  </si>
  <si>
    <t>ｶﾅ</t>
    <phoneticPr fontId="9"/>
  </si>
  <si>
    <t>　・必要事項を入力してください。</t>
    <rPh sb="2" eb="4">
      <t>ヒツヨウ</t>
    </rPh>
    <rPh sb="4" eb="6">
      <t>ジコウ</t>
    </rPh>
    <rPh sb="7" eb="9">
      <t>ニュウリョク</t>
    </rPh>
    <phoneticPr fontId="9"/>
  </si>
  <si>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9"/>
  </si>
  <si>
    <t>※データを修正する場合は、必ず「Delete」キーを使用してください。</t>
    <rPh sb="5" eb="7">
      <t>シュウセイ</t>
    </rPh>
    <rPh sb="9" eb="11">
      <t>バアイ</t>
    </rPh>
    <rPh sb="13" eb="14">
      <t>カナラ</t>
    </rPh>
    <rPh sb="26" eb="28">
      <t>シヨウ</t>
    </rPh>
    <phoneticPr fontId="9"/>
  </si>
  <si>
    <t>競技者NO</t>
    <rPh sb="0" eb="3">
      <t>キョウギシャ</t>
    </rPh>
    <phoneticPr fontId="9"/>
  </si>
  <si>
    <t>男400R</t>
    <rPh sb="0" eb="1">
      <t>オトコ</t>
    </rPh>
    <phoneticPr fontId="9"/>
  </si>
  <si>
    <t>男子</t>
    <rPh sb="0" eb="2">
      <t>ダンシ</t>
    </rPh>
    <phoneticPr fontId="9"/>
  </si>
  <si>
    <t>女子</t>
    <rPh sb="0" eb="2">
      <t>ジョシ</t>
    </rPh>
    <phoneticPr fontId="9"/>
  </si>
  <si>
    <t>男1600R</t>
    <rPh sb="0" eb="1">
      <t>オトコ</t>
    </rPh>
    <phoneticPr fontId="9"/>
  </si>
  <si>
    <t>女400R</t>
    <rPh sb="0" eb="1">
      <t>オンナ</t>
    </rPh>
    <phoneticPr fontId="9"/>
  </si>
  <si>
    <t>女1600R</t>
    <rPh sb="0" eb="1">
      <t>オンナ</t>
    </rPh>
    <phoneticPr fontId="9"/>
  </si>
  <si>
    <t>※必要事項を全て入力してください。</t>
    <rPh sb="1" eb="3">
      <t>ヒツヨウ</t>
    </rPh>
    <rPh sb="3" eb="5">
      <t>ジコウ</t>
    </rPh>
    <rPh sb="6" eb="7">
      <t>スベ</t>
    </rPh>
    <rPh sb="8" eb="10">
      <t>ニュウリョク</t>
    </rPh>
    <phoneticPr fontId="9"/>
  </si>
  <si>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9"/>
  </si>
  <si>
    <t>※リレーにエントリーをする選手とチームの記録を確認してください。</t>
    <rPh sb="13" eb="15">
      <t>センシュ</t>
    </rPh>
    <rPh sb="20" eb="22">
      <t>キロク</t>
    </rPh>
    <rPh sb="23" eb="25">
      <t>カクニン</t>
    </rPh>
    <phoneticPr fontId="9"/>
  </si>
  <si>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9"/>
  </si>
  <si>
    <t>〒463-8799　守山郵便局　私書箱１４号　名古屋地区陸上競技協会</t>
    <rPh sb="23" eb="26">
      <t>ナゴヤ</t>
    </rPh>
    <rPh sb="26" eb="28">
      <t>チク</t>
    </rPh>
    <phoneticPr fontId="9"/>
  </si>
  <si>
    <t>種　目　数</t>
    <rPh sb="0" eb="1">
      <t>シュ</t>
    </rPh>
    <rPh sb="2" eb="3">
      <t>メ</t>
    </rPh>
    <rPh sb="4" eb="5">
      <t>スウ</t>
    </rPh>
    <phoneticPr fontId="13"/>
  </si>
  <si>
    <t>種目計</t>
    <rPh sb="0" eb="2">
      <t>シュモク</t>
    </rPh>
    <rPh sb="2" eb="3">
      <t>ケイ</t>
    </rPh>
    <phoneticPr fontId="9"/>
  </si>
  <si>
    <t>種目数</t>
    <rPh sb="0" eb="3">
      <t>シュモクスウ</t>
    </rPh>
    <phoneticPr fontId="13"/>
  </si>
  <si>
    <t>リレー</t>
    <phoneticPr fontId="13"/>
  </si>
  <si>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9"/>
  </si>
  <si>
    <t>リレー計</t>
    <rPh sb="3" eb="4">
      <t>ケイ</t>
    </rPh>
    <phoneticPr fontId="9"/>
  </si>
  <si>
    <t>プログラム購入部数</t>
    <phoneticPr fontId="13"/>
  </si>
  <si>
    <t>部</t>
    <rPh sb="0" eb="1">
      <t>ブ</t>
    </rPh>
    <phoneticPr fontId="13"/>
  </si>
  <si>
    <t>役員のできる方のお名前を入力してください</t>
    <rPh sb="0" eb="2">
      <t>ヤクイン</t>
    </rPh>
    <rPh sb="6" eb="7">
      <t>カタ</t>
    </rPh>
    <rPh sb="9" eb="11">
      <t>ナマ</t>
    </rPh>
    <rPh sb="12" eb="14">
      <t>ニュウリョク</t>
    </rPh>
    <phoneticPr fontId="9"/>
  </si>
  <si>
    <t>申込責任者</t>
    <rPh sb="0" eb="2">
      <t>モウシコミ</t>
    </rPh>
    <rPh sb="2" eb="5">
      <t>セキニ</t>
    </rPh>
    <phoneticPr fontId="9"/>
  </si>
  <si>
    <t>申込責任者</t>
    <rPh sb="0" eb="2">
      <t>モウシコミ</t>
    </rPh>
    <rPh sb="2" eb="5">
      <t>セキニンシャ</t>
    </rPh>
    <phoneticPr fontId="9"/>
  </si>
  <si>
    <t>役員のできる方のお名前</t>
    <rPh sb="0" eb="2">
      <t>ヤクイン</t>
    </rPh>
    <rPh sb="6" eb="7">
      <t>カタ</t>
    </rPh>
    <rPh sb="9" eb="11">
      <t>ナマ</t>
    </rPh>
    <phoneticPr fontId="9"/>
  </si>
  <si>
    <t>OP2</t>
    <phoneticPr fontId="9"/>
  </si>
  <si>
    <t>OP3</t>
    <phoneticPr fontId="9"/>
  </si>
  <si>
    <t>参加人数</t>
    <rPh sb="0" eb="4">
      <t>サンカニンズウ</t>
    </rPh>
    <phoneticPr fontId="13"/>
  </si>
  <si>
    <t>男女計</t>
    <rPh sb="0" eb="3">
      <t>ダンジョ</t>
    </rPh>
    <phoneticPr fontId="9"/>
  </si>
  <si>
    <t>③選手情報入力</t>
    <rPh sb="1" eb="3">
      <t>センシュ</t>
    </rPh>
    <rPh sb="3" eb="5">
      <t>ジョウホウ</t>
    </rPh>
    <rPh sb="5" eb="7">
      <t>ニュウリョク</t>
    </rPh>
    <phoneticPr fontId="9"/>
  </si>
  <si>
    <t>④リレー情報確認</t>
    <rPh sb="4" eb="6">
      <t>ジョウホウ</t>
    </rPh>
    <rPh sb="6" eb="8">
      <t>カクニン</t>
    </rPh>
    <phoneticPr fontId="9"/>
  </si>
  <si>
    <t>⑤種目別人数一覧表</t>
    <rPh sb="1" eb="4">
      <t>シュモクベツ</t>
    </rPh>
    <rPh sb="4" eb="6">
      <t>ニンズウ</t>
    </rPh>
    <rPh sb="6" eb="8">
      <t>イチラン</t>
    </rPh>
    <rPh sb="8" eb="9">
      <t>ヒョウ</t>
    </rPh>
    <phoneticPr fontId="9"/>
  </si>
  <si>
    <t>絶対に、行を空けて入力しないでください。</t>
    <rPh sb="0" eb="2">
      <t>ゼッタイ</t>
    </rPh>
    <rPh sb="4" eb="5">
      <t>ギョウ</t>
    </rPh>
    <rPh sb="6" eb="7">
      <t>ア</t>
    </rPh>
    <rPh sb="9" eb="11">
      <t>ニュウリョク</t>
    </rPh>
    <phoneticPr fontId="9"/>
  </si>
  <si>
    <t>※ナンバーを入力してもリレーメンバーが反映されない場合、ナンバーのセルが文字列になっています。</t>
    <rPh sb="6" eb="8">
      <t>ニュウリョク</t>
    </rPh>
    <rPh sb="19" eb="21">
      <t>ハンエイ</t>
    </rPh>
    <rPh sb="25" eb="27">
      <t>バアイ</t>
    </rPh>
    <rPh sb="36" eb="39">
      <t>モジレツ</t>
    </rPh>
    <phoneticPr fontId="9"/>
  </si>
  <si>
    <t>※リレーエントリーに○を付けても、データが反映されない場合、「②選手権情報入力」のナンバーのセルが文字列になっていますので数値に変換してください。</t>
    <rPh sb="12" eb="13">
      <t>ツ</t>
    </rPh>
    <rPh sb="21" eb="23">
      <t>ハンエイ</t>
    </rPh>
    <rPh sb="27" eb="29">
      <t>バアイ</t>
    </rPh>
    <rPh sb="32" eb="35">
      <t>センシュケン</t>
    </rPh>
    <rPh sb="35" eb="37">
      <t>ジョウホウ</t>
    </rPh>
    <rPh sb="37" eb="39">
      <t>ニュウリョク</t>
    </rPh>
    <rPh sb="49" eb="52">
      <t>モジレツ</t>
    </rPh>
    <rPh sb="61" eb="63">
      <t>スウチ</t>
    </rPh>
    <rPh sb="64" eb="66">
      <t>ヘンカン</t>
    </rPh>
    <phoneticPr fontId="9"/>
  </si>
  <si>
    <t>２</t>
  </si>
  <si>
    <t>※このファイルをメールに添付して送信してください！</t>
    <rPh sb="12" eb="14">
      <t>テンプ</t>
    </rPh>
    <rPh sb="16" eb="18">
      <t>ソウシン</t>
    </rPh>
    <phoneticPr fontId="9"/>
  </si>
  <si>
    <t>プログラム事前申し込み１部</t>
    <rPh sb="5" eb="7">
      <t>ジゼン</t>
    </rPh>
    <rPh sb="7" eb="8">
      <t>モウ</t>
    </rPh>
    <rPh sb="9" eb="10">
      <t>コ</t>
    </rPh>
    <rPh sb="12" eb="13">
      <t>ブ</t>
    </rPh>
    <phoneticPr fontId="9"/>
  </si>
  <si>
    <t>口座番号</t>
    <rPh sb="0" eb="2">
      <t>コウザ</t>
    </rPh>
    <rPh sb="2" eb="4">
      <t>バンゴウ</t>
    </rPh>
    <phoneticPr fontId="66"/>
  </si>
  <si>
    <t>00870 = 3 = 90904</t>
  </si>
  <si>
    <t>加入者名</t>
    <rPh sb="0" eb="3">
      <t>カニュウシャ</t>
    </rPh>
    <rPh sb="3" eb="4">
      <t>メイ</t>
    </rPh>
    <phoneticPr fontId="66"/>
  </si>
  <si>
    <t>名古屋地区陸上競技協会</t>
    <rPh sb="5" eb="7">
      <t>リクジョウ</t>
    </rPh>
    <rPh sb="7" eb="9">
      <t>キョウギ</t>
    </rPh>
    <rPh sb="9" eb="11">
      <t>キョウカイ</t>
    </rPh>
    <phoneticPr fontId="66"/>
  </si>
  <si>
    <t>金　　額</t>
    <rPh sb="0" eb="1">
      <t>キン</t>
    </rPh>
    <rPh sb="3" eb="4">
      <t>ガク</t>
    </rPh>
    <phoneticPr fontId="66"/>
  </si>
  <si>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66"/>
  </si>
  <si>
    <t>通信欄に記入事項（おところ、おなまえの他に）</t>
    <rPh sb="0" eb="3">
      <t>ツウシンラン</t>
    </rPh>
    <rPh sb="4" eb="6">
      <t>キニュウ</t>
    </rPh>
    <rPh sb="6" eb="8">
      <t>ジコウ</t>
    </rPh>
    <rPh sb="19" eb="20">
      <t>ホカ</t>
    </rPh>
    <phoneticPr fontId="66"/>
  </si>
  <si>
    <t>店名</t>
    <rPh sb="0" eb="2">
      <t>テンメイ</t>
    </rPh>
    <phoneticPr fontId="66"/>
  </si>
  <si>
    <t>〇八九</t>
    <rPh sb="0" eb="3">
      <t>０８９</t>
    </rPh>
    <phoneticPr fontId="66"/>
  </si>
  <si>
    <t>店</t>
    <rPh sb="0" eb="1">
      <t>テン</t>
    </rPh>
    <phoneticPr fontId="66"/>
  </si>
  <si>
    <t>店番</t>
    <rPh sb="0" eb="1">
      <t>テン</t>
    </rPh>
    <rPh sb="1" eb="2">
      <t>バン</t>
    </rPh>
    <phoneticPr fontId="66"/>
  </si>
  <si>
    <t>０８９</t>
  </si>
  <si>
    <t>ｾﾞﾛﾊﾁｷｭｳ</t>
  </si>
  <si>
    <t>預金項目</t>
    <rPh sb="0" eb="2">
      <t>ヨキン</t>
    </rPh>
    <rPh sb="2" eb="4">
      <t>コウモク</t>
    </rPh>
    <phoneticPr fontId="66"/>
  </si>
  <si>
    <t>当座預金</t>
    <rPh sb="0" eb="2">
      <t>トウザ</t>
    </rPh>
    <rPh sb="2" eb="4">
      <t>ヨキン</t>
    </rPh>
    <phoneticPr fontId="66"/>
  </si>
  <si>
    <t>００９０９０４</t>
  </si>
  <si>
    <t>振込口座の間違いにお気をつけください。</t>
    <rPh sb="0" eb="2">
      <t>フリコミ</t>
    </rPh>
    <rPh sb="2" eb="4">
      <t>コウザ</t>
    </rPh>
    <rPh sb="5" eb="7">
      <t>マチガ</t>
    </rPh>
    <rPh sb="10" eb="11">
      <t>キ</t>
    </rPh>
    <phoneticPr fontId="9"/>
  </si>
  <si>
    <t>団体名が判らなくなりますので、</t>
    <rPh sb="0" eb="3">
      <t>ダンタイメイ</t>
    </rPh>
    <rPh sb="4" eb="5">
      <t>ワカ</t>
    </rPh>
    <phoneticPr fontId="9"/>
  </si>
  <si>
    <t>①団体情報入力</t>
    <rPh sb="1" eb="3">
      <t>ダン</t>
    </rPh>
    <rPh sb="3" eb="5">
      <t>ジョウホウ</t>
    </rPh>
    <rPh sb="5" eb="7">
      <t>ニュウリョク</t>
    </rPh>
    <phoneticPr fontId="9"/>
  </si>
  <si>
    <t>団体名検索</t>
    <rPh sb="0" eb="2">
      <t>ダンタイ</t>
    </rPh>
    <rPh sb="2" eb="3">
      <t>メイ</t>
    </rPh>
    <rPh sb="3" eb="5">
      <t>ケンサク</t>
    </rPh>
    <phoneticPr fontId="9"/>
  </si>
  <si>
    <t>団体名</t>
    <rPh sb="0" eb="2">
      <t>ダンタイ</t>
    </rPh>
    <rPh sb="2" eb="3">
      <t>メイ</t>
    </rPh>
    <phoneticPr fontId="9"/>
  </si>
  <si>
    <t>団体コード</t>
    <rPh sb="0" eb="2">
      <t>ダンタイ</t>
    </rPh>
    <phoneticPr fontId="9"/>
  </si>
  <si>
    <t>略称団体名</t>
    <rPh sb="0" eb="2">
      <t>リャクショウ</t>
    </rPh>
    <rPh sb="2" eb="4">
      <t>ダンタ</t>
    </rPh>
    <rPh sb="4" eb="5">
      <t>メイ</t>
    </rPh>
    <phoneticPr fontId="9"/>
  </si>
  <si>
    <t>団体名ﾌﾘｶﾞﾅ</t>
    <rPh sb="0" eb="3">
      <t>ダンタイメイ</t>
    </rPh>
    <phoneticPr fontId="9"/>
  </si>
  <si>
    <t>←入力</t>
    <rPh sb="1" eb="3">
      <t>ニュウリョク</t>
    </rPh>
    <phoneticPr fontId="9"/>
  </si>
  <si>
    <t>プログラム購入部数</t>
    <phoneticPr fontId="9"/>
  </si>
  <si>
    <t>新規登録団体(検索できない団体)の場合は以下に団体名とフリガナを入力してください</t>
    <rPh sb="0" eb="4">
      <t>シンキトウロク</t>
    </rPh>
    <rPh sb="4" eb="6">
      <t>ダンタイ</t>
    </rPh>
    <rPh sb="7" eb="9">
      <t>ケンサク</t>
    </rPh>
    <rPh sb="13" eb="15">
      <t>ダンタイ</t>
    </rPh>
    <rPh sb="17" eb="19">
      <t>バアイ</t>
    </rPh>
    <rPh sb="20" eb="22">
      <t>イカ</t>
    </rPh>
    <rPh sb="23" eb="26">
      <t>ダンタイメイ</t>
    </rPh>
    <rPh sb="32" eb="40">
      <t>ニュウリョ</t>
    </rPh>
    <phoneticPr fontId="9"/>
  </si>
  <si>
    <t>団体名略称</t>
  </si>
  <si>
    <t>団体名カナ</t>
  </si>
  <si>
    <t>←団体名の一部を入力すると、候補がドロップダウンに表示されますので選択してください。</t>
    <rPh sb="1" eb="3">
      <t>ダン</t>
    </rPh>
    <rPh sb="3" eb="4">
      <t>メイ</t>
    </rPh>
    <rPh sb="5" eb="7">
      <t>イチブ</t>
    </rPh>
    <rPh sb="8" eb="10">
      <t>ニュウリョク</t>
    </rPh>
    <rPh sb="14" eb="16">
      <t>コウホ</t>
    </rPh>
    <rPh sb="25" eb="27">
      <t>ヒョウジ</t>
    </rPh>
    <rPh sb="33" eb="35">
      <t>センタク</t>
    </rPh>
    <phoneticPr fontId="9"/>
  </si>
  <si>
    <t>←団体名を選択すると、自動で入力されます。</t>
    <rPh sb="1" eb="3">
      <t>ダンタイ</t>
    </rPh>
    <rPh sb="3" eb="4">
      <t>メイ</t>
    </rPh>
    <rPh sb="5" eb="7">
      <t>センタク</t>
    </rPh>
    <rPh sb="11" eb="13">
      <t>ジドウ</t>
    </rPh>
    <rPh sb="14" eb="16">
      <t>ニュウリョク</t>
    </rPh>
    <phoneticPr fontId="9"/>
  </si>
  <si>
    <t>※種目数・参加料等を確認してから印刷をしてください。</t>
    <phoneticPr fontId="9"/>
  </si>
  <si>
    <t>振込明細書のコピーを余白に添付してください</t>
    <rPh sb="0" eb="2">
      <t>フリコミ</t>
    </rPh>
    <rPh sb="2" eb="5">
      <t>メイサイショ</t>
    </rPh>
    <rPh sb="10" eb="12">
      <t>ヨハク</t>
    </rPh>
    <rPh sb="13" eb="15">
      <t>テンプ</t>
    </rPh>
    <phoneticPr fontId="9"/>
  </si>
  <si>
    <t>4.35.67</t>
    <phoneticPr fontId="9"/>
  </si>
  <si>
    <t>英字名</t>
    <rPh sb="0" eb="2">
      <t>エイジ</t>
    </rPh>
    <rPh sb="2" eb="3">
      <t>メイ</t>
    </rPh>
    <phoneticPr fontId="9"/>
  </si>
  <si>
    <t>英字(姓)NAGOYA</t>
    <phoneticPr fontId="9"/>
  </si>
  <si>
    <t>英字(名)taro</t>
    <phoneticPr fontId="9"/>
  </si>
  <si>
    <t>大学生のみ学連地域コードをハイフンを付けて入力</t>
    <rPh sb="0" eb="3">
      <t>ダイガクセイ</t>
    </rPh>
    <rPh sb="5" eb="7">
      <t>ガクレン</t>
    </rPh>
    <rPh sb="7" eb="9">
      <t>チイキ</t>
    </rPh>
    <rPh sb="18" eb="19">
      <t>ツ</t>
    </rPh>
    <rPh sb="21" eb="23">
      <t>ニュウリョク</t>
    </rPh>
    <phoneticPr fontId="9"/>
  </si>
  <si>
    <t>表示形式を日付に戻す</t>
  </si>
  <si>
    <t>日付の表示形式が失われてシリアル値になったデータは、簡単に日付の形に戻すことができます。</t>
  </si>
  <si>
    <t>操作方法は対象のセル（例ではB5:B14）をアクティブにし、「ホーム」タブの「表示形式」の▼をクリックし、一覧から「短い日付形式」もしくは「長い日付形式」をクリックします。</t>
  </si>
  <si>
    <t>文字列を数値に変換する</t>
  </si>
  <si>
    <t>エクセルでは数値と判断できる文字列を数式に使用したとき、自動で数値に変換されます。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</si>
  <si>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</si>
  <si>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文字列が数値に変換されます。</t>
  </si>
  <si>
    <t>　①ファイルの送信がないと受付けしたことにはなりません。</t>
    <rPh sb="7" eb="9">
      <t>ソウシン</t>
    </rPh>
    <rPh sb="13" eb="15">
      <t>ウケツ</t>
    </rPh>
    <phoneticPr fontId="9"/>
  </si>
  <si>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9"/>
  </si>
  <si>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9"/>
  </si>
  <si>
    <t>　　フィールド種目では、記録の近い組の最後に追加します。</t>
    <rPh sb="19" eb="21">
      <t>サイゴ</t>
    </rPh>
    <phoneticPr fontId="9"/>
  </si>
  <si>
    <t>　⑤リレー情報確認で、メンバーが反映されていることを必ず確認してください。</t>
    <rPh sb="5" eb="7">
      <t>ジョウホウ</t>
    </rPh>
    <rPh sb="7" eb="9">
      <t>カクニン</t>
    </rPh>
    <rPh sb="28" eb="30">
      <t>カクニン</t>
    </rPh>
    <phoneticPr fontId="9"/>
  </si>
  <si>
    <t>　★作業の流れは次のとおりです。　データの入力は①②のシートのみです。</t>
    <rPh sb="2" eb="4">
      <t>サギョウ</t>
    </rPh>
    <rPh sb="5" eb="6">
      <t>ナガ</t>
    </rPh>
    <rPh sb="8" eb="9">
      <t>ツギ</t>
    </rPh>
    <rPh sb="21" eb="23">
      <t>ニュウリョク</t>
    </rPh>
    <phoneticPr fontId="9"/>
  </si>
  <si>
    <t>　　①団体情報の入力</t>
    <rPh sb="3" eb="5">
      <t>ダンタイ</t>
    </rPh>
    <rPh sb="5" eb="7">
      <t>ジョウホウ</t>
    </rPh>
    <rPh sb="8" eb="10">
      <t>ニュウリョク</t>
    </rPh>
    <phoneticPr fontId="9"/>
  </si>
  <si>
    <t>・プログラム購入部数もこちらで入力となります。</t>
    <rPh sb="6" eb="8">
      <t>コウニュウ</t>
    </rPh>
    <rPh sb="8" eb="10">
      <t>ブスウ</t>
    </rPh>
    <rPh sb="15" eb="17">
      <t>ニュウリョク</t>
    </rPh>
    <phoneticPr fontId="9"/>
  </si>
  <si>
    <t>　　②選手情報の入力</t>
    <rPh sb="3" eb="5">
      <t>センシュ</t>
    </rPh>
    <rPh sb="5" eb="7">
      <t>ジョウホウ</t>
    </rPh>
    <rPh sb="8" eb="10">
      <t>ニュウリョク</t>
    </rPh>
    <phoneticPr fontId="9"/>
  </si>
  <si>
    <t>　　※種目はドロップダウンリストから選択してください。</t>
    <rPh sb="3" eb="5">
      <t>シュモク</t>
    </rPh>
    <rPh sb="18" eb="20">
      <t>センタク</t>
    </rPh>
    <phoneticPr fontId="9"/>
  </si>
  <si>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9"/>
  </si>
  <si>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9"/>
  </si>
  <si>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9"/>
  </si>
  <si>
    <r>
      <t>◎トラック種目・・・・分秒をドット「．」で区切り、</t>
    </r>
    <r>
      <rPr>
        <b/>
        <u/>
        <sz val="11"/>
        <color indexed="10"/>
        <rFont val="ＭＳ ゴシック"/>
        <family val="3"/>
        <charset val="128"/>
      </rPr>
      <t>100分の1秒まで入力</t>
    </r>
    <rPh sb="5" eb="7">
      <t>シュモク</t>
    </rPh>
    <phoneticPr fontId="9"/>
  </si>
  <si>
    <t>4.07.00</t>
    <phoneticPr fontId="9"/>
  </si>
  <si>
    <t>12秒00</t>
    <rPh sb="2" eb="3">
      <t>ビョウ</t>
    </rPh>
    <phoneticPr fontId="9"/>
  </si>
  <si>
    <r>
      <t>◎フィールド種目・・・メートルを「m」で区切り、</t>
    </r>
    <r>
      <rPr>
        <b/>
        <u/>
        <sz val="11"/>
        <color indexed="10"/>
        <rFont val="ＭＳ ゴシック"/>
        <family val="3"/>
        <charset val="128"/>
      </rPr>
      <t>cm単位まで入力（「cm」の文字は入れない）</t>
    </r>
    <rPh sb="6" eb="8">
      <t>シュモク</t>
    </rPh>
    <phoneticPr fontId="9"/>
  </si>
  <si>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9"/>
  </si>
  <si>
    <t>　　③種目別人数の確認・印刷</t>
    <rPh sb="3" eb="6">
      <t>シュモクベツ</t>
    </rPh>
    <rPh sb="6" eb="8">
      <t>ニンズウ</t>
    </rPh>
    <rPh sb="9" eb="11">
      <t>カクニン</t>
    </rPh>
    <rPh sb="12" eb="14">
      <t>インサツ</t>
    </rPh>
    <phoneticPr fontId="9"/>
  </si>
  <si>
    <t>　　④ファイルの保存</t>
    <rPh sb="8" eb="10">
      <t>ホゾン</t>
    </rPh>
    <phoneticPr fontId="9"/>
  </si>
  <si>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9"/>
  </si>
  <si>
    <t>　　⑤メール送信</t>
    <rPh sb="6" eb="8">
      <t>ソウシン</t>
    </rPh>
    <phoneticPr fontId="9"/>
  </si>
  <si>
    <t>　・入力したファイルを添付して送信してください。アドレスは要項を確認してください。</t>
    <rPh sb="2" eb="4">
      <t>ニュウリョク</t>
    </rPh>
    <rPh sb="11" eb="13">
      <t>テンプ</t>
    </rPh>
    <rPh sb="29" eb="31">
      <t>ヨウコウ</t>
    </rPh>
    <rPh sb="32" eb="34">
      <t>カクニン</t>
    </rPh>
    <phoneticPr fontId="9"/>
  </si>
  <si>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9"/>
  </si>
  <si>
    <t>　　⑥参加料の振込</t>
    <rPh sb="3" eb="6">
      <t>サンカリョウ</t>
    </rPh>
    <rPh sb="7" eb="9">
      <t>フリコミ</t>
    </rPh>
    <phoneticPr fontId="9"/>
  </si>
  <si>
    <r>
      <t>　・参加料を振り込んで</t>
    </r>
    <r>
      <rPr>
        <sz val="11"/>
        <color indexed="8"/>
        <rFont val="ＭＳ 明朝"/>
        <family val="1"/>
        <charset val="128"/>
      </rPr>
      <t>ください。</t>
    </r>
    <rPh sb="2" eb="5">
      <t>サンカリョウ</t>
    </rPh>
    <rPh sb="6" eb="7">
      <t>フ</t>
    </rPh>
    <rPh sb="8" eb="9">
      <t>コ</t>
    </rPh>
    <phoneticPr fontId="9"/>
  </si>
  <si>
    <t>　　⑦郵送</t>
    <rPh sb="3" eb="5">
      <t>ユウソウ</t>
    </rPh>
    <phoneticPr fontId="9"/>
  </si>
  <si>
    <r>
      <t>　・</t>
    </r>
    <r>
      <rPr>
        <b/>
        <sz val="11"/>
        <color indexed="10"/>
        <rFont val="ＭＳ ゴシック"/>
        <family val="3"/>
        <charset val="128"/>
      </rPr>
      <t>「④申し込み表」</t>
    </r>
    <r>
      <rPr>
        <b/>
        <sz val="11"/>
        <rFont val="ＭＳ ゴシック"/>
        <family val="3"/>
        <charset val="128"/>
      </rPr>
      <t>の余白に</t>
    </r>
    <r>
      <rPr>
        <b/>
        <sz val="11"/>
        <color indexed="10"/>
        <rFont val="ＭＳ ゴシック"/>
        <family val="3"/>
        <charset val="128"/>
      </rPr>
      <t>振込明細書のコピーを添付して</t>
    </r>
    <r>
      <rPr>
        <sz val="11"/>
        <rFont val="ＭＳ 明朝"/>
        <family val="1"/>
        <charset val="128"/>
      </rPr>
      <t>郵送してください。</t>
    </r>
    <rPh sb="4" eb="5">
      <t>モウ</t>
    </rPh>
    <rPh sb="6" eb="7">
      <t>コ</t>
    </rPh>
    <rPh sb="8" eb="9">
      <t>ヒョウ</t>
    </rPh>
    <rPh sb="11" eb="13">
      <t>ヨハク</t>
    </rPh>
    <rPh sb="24" eb="26">
      <t>テンプ</t>
    </rPh>
    <rPh sb="28" eb="30">
      <t>ユウソウ</t>
    </rPh>
    <phoneticPr fontId="9"/>
  </si>
  <si>
    <t>　　⑧申込完了</t>
    <rPh sb="3" eb="5">
      <t>モウシコミ</t>
    </rPh>
    <rPh sb="5" eb="7">
      <t>カンリョウ</t>
    </rPh>
    <phoneticPr fontId="9"/>
  </si>
  <si>
    <t>・問合せは、申込みアドレスに件名を問合せとして送信願います。</t>
    <rPh sb="1" eb="3">
      <t>トイアワ</t>
    </rPh>
    <rPh sb="6" eb="8">
      <t>モウシコ</t>
    </rPh>
    <rPh sb="14" eb="16">
      <t>ケンメイ</t>
    </rPh>
    <rPh sb="17" eb="19">
      <t>トイアワ</t>
    </rPh>
    <rPh sb="23" eb="25">
      <t>ソウシン</t>
    </rPh>
    <rPh sb="25" eb="26">
      <t>ネガ</t>
    </rPh>
    <phoneticPr fontId="9"/>
  </si>
  <si>
    <t>←大学生のみ、地域学連コードをハイフンを含めて入力してください。</t>
    <rPh sb="1" eb="4">
      <t>ダイガクセイ</t>
    </rPh>
    <rPh sb="7" eb="9">
      <t>チイキ</t>
    </rPh>
    <rPh sb="9" eb="11">
      <t>ガクレン</t>
    </rPh>
    <rPh sb="20" eb="21">
      <t>フク</t>
    </rPh>
    <rPh sb="23" eb="25">
      <t>ニュウ</t>
    </rPh>
    <phoneticPr fontId="9"/>
  </si>
  <si>
    <t>http://www.aichi-rk.jp/01_01nittei.htm</t>
  </si>
  <si>
    <t>短い日付表示を選択してください。⑧日付が数字になる場合を参照してください。</t>
    <rPh sb="0" eb="1">
      <t>ミジカ</t>
    </rPh>
    <rPh sb="2" eb="4">
      <t>ヒヅケ</t>
    </rPh>
    <rPh sb="4" eb="6">
      <t>ヒョウジ</t>
    </rPh>
    <rPh sb="7" eb="9">
      <t>センタク</t>
    </rPh>
    <rPh sb="17" eb="27">
      <t>ヒヅ</t>
    </rPh>
    <rPh sb="28" eb="30">
      <t>サンショウ</t>
    </rPh>
    <phoneticPr fontId="9"/>
  </si>
  <si>
    <t>日本陸連の陸上競技活動再開のガイダンスに基づき、名古屋地区陸上競技協会は、感染防止に最大限の注意を払った上、</t>
    <rPh sb="0" eb="4">
      <t>ニホンリクレン</t>
    </rPh>
    <rPh sb="5" eb="7">
      <t>リクジョウ</t>
    </rPh>
    <rPh sb="7" eb="9">
      <t>キョウギ</t>
    </rPh>
    <rPh sb="9" eb="11">
      <t>カツドウ</t>
    </rPh>
    <rPh sb="11" eb="13">
      <t>サイカイ</t>
    </rPh>
    <rPh sb="20" eb="21">
      <t>モト</t>
    </rPh>
    <rPh sb="24" eb="27">
      <t>ナゴヤ</t>
    </rPh>
    <rPh sb="27" eb="29">
      <t>チク</t>
    </rPh>
    <rPh sb="29" eb="35">
      <t>リクジョウキョウギキョウカイ</t>
    </rPh>
    <phoneticPr fontId="9"/>
  </si>
  <si>
    <t>できる限り感染リスクを軽減させた競技会の運営に務めてまいります。</t>
    <phoneticPr fontId="9"/>
  </si>
  <si>
    <t>そこで、競技会に参加される皆様には、大会前後の体調を確認・記録し、大会前の体調については大会当日に提出をして頂きます。</t>
    <rPh sb="13" eb="14">
      <t>ミナ</t>
    </rPh>
    <rPh sb="14" eb="15">
      <t>サマ</t>
    </rPh>
    <rPh sb="54" eb="55">
      <t>イタダ</t>
    </rPh>
    <phoneticPr fontId="9"/>
  </si>
  <si>
    <t>①団体情報入力と②選手情報入力を行ってから、⑤大会前提出用⑥大会後個人管理用を印刷してお使いください。</t>
    <rPh sb="1" eb="3">
      <t>ダンタイ</t>
    </rPh>
    <rPh sb="3" eb="5">
      <t>ジョウホウ</t>
    </rPh>
    <rPh sb="5" eb="7">
      <t>ニュウリョク</t>
    </rPh>
    <rPh sb="9" eb="15">
      <t>センシュジョウホウニュウリョ</t>
    </rPh>
    <rPh sb="16" eb="17">
      <t>オコナ</t>
    </rPh>
    <rPh sb="39" eb="41">
      <t>インサツ</t>
    </rPh>
    <rPh sb="44" eb="45">
      <t>ツカ</t>
    </rPh>
    <phoneticPr fontId="9"/>
  </si>
  <si>
    <t>合計</t>
    <rPh sb="0" eb="2">
      <t>ゴウケイ</t>
    </rPh>
    <phoneticPr fontId="9"/>
  </si>
  <si>
    <t>⬅</t>
    <phoneticPr fontId="9"/>
  </si>
  <si>
    <t>４</t>
    <phoneticPr fontId="18"/>
  </si>
  <si>
    <t>所属（学校名など）</t>
  </si>
  <si>
    <t>]ＡＡＦ</t>
    <phoneticPr fontId="101"/>
  </si>
  <si>
    <t>　【大会後／個人管理用】新型コロナウイルス感染症についての体調管理チェツクシート</t>
    <phoneticPr fontId="103"/>
  </si>
  <si>
    <t>※犬会終了後２週間は健康チェックをすること。</t>
    <phoneticPr fontId="103"/>
  </si>
  <si>
    <t>※該当しない場合は☓を入れ、該当する場合は○を記入すること［体温は0.1℃単位の数字を記入］</t>
    <phoneticPr fontId="103"/>
  </si>
  <si>
    <t>N0.</t>
    <phoneticPr fontId="99"/>
  </si>
  <si>
    <t>チェックリスト</t>
    <phoneticPr fontId="18"/>
  </si>
  <si>
    <t>１</t>
    <phoneticPr fontId="98"/>
  </si>
  <si>
    <t>のどの痛みがある</t>
    <phoneticPr fontId="99"/>
  </si>
  <si>
    <t>２</t>
    <phoneticPr fontId="18"/>
  </si>
  <si>
    <t>咳（せき）が出る</t>
    <phoneticPr fontId="99"/>
  </si>
  <si>
    <t>３</t>
    <phoneticPr fontId="18"/>
  </si>
  <si>
    <t>痰（たん）がでたり、からんだりする</t>
    <phoneticPr fontId="99"/>
  </si>
  <si>
    <t>鼻水、鼻づまりがある　ﾒｱﾚﾉﾚｷﾞｰを匹</t>
    <phoneticPr fontId="104"/>
  </si>
  <si>
    <t>５</t>
    <phoneticPr fontId="18"/>
  </si>
  <si>
    <t>頭が痛い</t>
    <phoneticPr fontId="99"/>
  </si>
  <si>
    <t>６</t>
    <phoneticPr fontId="18"/>
  </si>
  <si>
    <t>体のだるさなどがある</t>
    <phoneticPr fontId="99"/>
  </si>
  <si>
    <t>７</t>
    <phoneticPr fontId="18"/>
  </si>
  <si>
    <t>発熱の症状がある</t>
    <phoneticPr fontId="99"/>
  </si>
  <si>
    <t>８</t>
    <phoneticPr fontId="18"/>
  </si>
  <si>
    <t>息苦しさがある</t>
    <phoneticPr fontId="99"/>
  </si>
  <si>
    <t>９</t>
    <phoneticPr fontId="18"/>
  </si>
  <si>
    <t>味覚異常(味がしない)</t>
    <phoneticPr fontId="99"/>
  </si>
  <si>
    <t>嗅覚異常(匂いがしない)</t>
    <phoneticPr fontId="99"/>
  </si>
  <si>
    <t>体温</t>
    <phoneticPr fontId="99"/>
  </si>
  <si>
    <t>゜ Ｃ</t>
    <phoneticPr fontId="104"/>
  </si>
  <si>
    <t>゜ Ｃ</t>
    <phoneticPr fontId="104"/>
  </si>
  <si>
    <t>゜ Ｃ</t>
    <phoneticPr fontId="104"/>
  </si>
  <si>
    <t>゜ Ｃ</t>
    <phoneticPr fontId="104"/>
  </si>
  <si>
    <t>氏名</t>
    <phoneticPr fontId="18"/>
  </si>
  <si>
    <t>※症状が４日以上続く場合は必ず最寄りの保健所、医師会、診療所等に報告してください。症状には個人差がありますので、強い症状と思う場合にはすぐに報告してください。</t>
    <phoneticPr fontId="99"/>
  </si>
  <si>
    <t>※保健所、医師会、診療所等に相談後、必ず大会主催者に報告してください。</t>
    <phoneticPr fontId="99"/>
  </si>
  <si>
    <t>①団体情報入力を行ってから、⑤大会前提出用⑥大会後個人管理用を必要数印刷してお使いください。</t>
    <rPh sb="1" eb="3">
      <t>ダンタイ</t>
    </rPh>
    <rPh sb="3" eb="5">
      <t>ジョウホウ</t>
    </rPh>
    <rPh sb="5" eb="7">
      <t>ニュウリョク</t>
    </rPh>
    <rPh sb="6" eb="7">
      <t>チカラ</t>
    </rPh>
    <rPh sb="8" eb="9">
      <t>オコナ</t>
    </rPh>
    <rPh sb="31" eb="34">
      <t>ヒツヨウスウ</t>
    </rPh>
    <rPh sb="34" eb="36">
      <t>インサツ</t>
    </rPh>
    <rPh sb="39" eb="40">
      <t>ツカ</t>
    </rPh>
    <phoneticPr fontId="9"/>
  </si>
  <si>
    <t>個人参加者の引率などについて、選手1名に付き1名の帯同を認めます。</t>
    <rPh sb="0" eb="2">
      <t>コジン</t>
    </rPh>
    <rPh sb="2" eb="5">
      <t>サンカシャ</t>
    </rPh>
    <rPh sb="6" eb="8">
      <t>インソツ</t>
    </rPh>
    <rPh sb="15" eb="17">
      <t>センシュ</t>
    </rPh>
    <rPh sb="18" eb="19">
      <t>メイ</t>
    </rPh>
    <rPh sb="20" eb="21">
      <t>ツ</t>
    </rPh>
    <rPh sb="23" eb="24">
      <t>メイ</t>
    </rPh>
    <rPh sb="25" eb="27">
      <t>タイドウ</t>
    </rPh>
    <rPh sb="28" eb="29">
      <t>ミト</t>
    </rPh>
    <phoneticPr fontId="44"/>
  </si>
  <si>
    <t>学校等の引率で、審判をされない方も１団体１名の帯同を認めます。</t>
    <rPh sb="0" eb="2">
      <t>ガッコウ</t>
    </rPh>
    <rPh sb="2" eb="3">
      <t>ナド</t>
    </rPh>
    <rPh sb="4" eb="6">
      <t>インソツ</t>
    </rPh>
    <rPh sb="8" eb="10">
      <t>シンパン</t>
    </rPh>
    <rPh sb="15" eb="16">
      <t>カタ</t>
    </rPh>
    <rPh sb="18" eb="20">
      <t>ダンタイ</t>
    </rPh>
    <rPh sb="21" eb="22">
      <t>メイ</t>
    </rPh>
    <rPh sb="23" eb="25">
      <t>タイドウ</t>
    </rPh>
    <rPh sb="26" eb="27">
      <t>ミト</t>
    </rPh>
    <phoneticPr fontId="44"/>
  </si>
  <si>
    <t>キ　　　リ　　　ト　　リ</t>
    <phoneticPr fontId="44"/>
  </si>
  <si>
    <t>申請日</t>
    <rPh sb="0" eb="3">
      <t>シンセイビ</t>
    </rPh>
    <phoneticPr fontId="44"/>
  </si>
  <si>
    <t>名古屋地区陸上競技協会　会長　坂井田　酵三殿</t>
    <rPh sb="0" eb="11">
      <t>ナゴヤチクリ</t>
    </rPh>
    <rPh sb="12" eb="14">
      <t>カイチョウ</t>
    </rPh>
    <rPh sb="15" eb="18">
      <t>サカイダ</t>
    </rPh>
    <rPh sb="20" eb="21">
      <t>サン</t>
    </rPh>
    <rPh sb="21" eb="22">
      <t>ドノ</t>
    </rPh>
    <phoneticPr fontId="44"/>
  </si>
  <si>
    <t>団　体　名</t>
    <rPh sb="0" eb="1">
      <t>ダン</t>
    </rPh>
    <rPh sb="2" eb="3">
      <t>カラダ</t>
    </rPh>
    <rPh sb="4" eb="5">
      <t>メイ</t>
    </rPh>
    <phoneticPr fontId="44"/>
  </si>
  <si>
    <t>申請者 氏名</t>
    <rPh sb="0" eb="3">
      <t>シンセイシャ</t>
    </rPh>
    <rPh sb="4" eb="6">
      <t>シメイ</t>
    </rPh>
    <phoneticPr fontId="44"/>
  </si>
  <si>
    <t>申請者住所</t>
    <rPh sb="0" eb="3">
      <t>シンセイシャ</t>
    </rPh>
    <rPh sb="3" eb="5">
      <t>ジュウショ</t>
    </rPh>
    <phoneticPr fontId="44"/>
  </si>
  <si>
    <t>電話番号
（携帯が望ましい）</t>
    <rPh sb="0" eb="4">
      <t>デンワバンゴウ</t>
    </rPh>
    <rPh sb="6" eb="8">
      <t>ケイタイ</t>
    </rPh>
    <rPh sb="9" eb="10">
      <t>ノゾ</t>
    </rPh>
    <phoneticPr fontId="44"/>
  </si>
  <si>
    <t>大会要項・競技注意事項等に記されている注意事項を厳守し引率します。</t>
    <rPh sb="0" eb="4">
      <t>タイカイヨウコウ</t>
    </rPh>
    <rPh sb="5" eb="7">
      <t>キョウギ</t>
    </rPh>
    <rPh sb="7" eb="11">
      <t>チュウイジコウ</t>
    </rPh>
    <rPh sb="11" eb="12">
      <t>ナド</t>
    </rPh>
    <rPh sb="13" eb="14">
      <t>シル</t>
    </rPh>
    <rPh sb="19" eb="23">
      <t>チュウイジコウ</t>
    </rPh>
    <rPh sb="24" eb="26">
      <t>ゲンシュ</t>
    </rPh>
    <rPh sb="27" eb="29">
      <t>インソツ</t>
    </rPh>
    <phoneticPr fontId="44"/>
  </si>
  <si>
    <t>これらの項目が守られない場合には退場して頂く場合があります。、</t>
    <phoneticPr fontId="44"/>
  </si>
  <si>
    <t>本人自署</t>
    <rPh sb="0" eb="2">
      <t>ホンニン</t>
    </rPh>
    <rPh sb="2" eb="4">
      <t>ジショ</t>
    </rPh>
    <phoneticPr fontId="44"/>
  </si>
  <si>
    <t>選手との続柄</t>
    <rPh sb="0" eb="2">
      <t>センシュ</t>
    </rPh>
    <rPh sb="4" eb="6">
      <t>ゾクガラ</t>
    </rPh>
    <phoneticPr fontId="44"/>
  </si>
  <si>
    <t>＊申し込みはメールを最優先してください。メール未送信の場合は受け付けできません。</t>
    <rPh sb="1" eb="2">
      <t>モウ</t>
    </rPh>
    <rPh sb="3" eb="4">
      <t>コ</t>
    </rPh>
    <rPh sb="10" eb="11">
      <t>サイ</t>
    </rPh>
    <rPh sb="11" eb="13">
      <t>ユウセン</t>
    </rPh>
    <rPh sb="23" eb="26">
      <t>ミソウシン</t>
    </rPh>
    <rPh sb="27" eb="29">
      <t>バアイ</t>
    </rPh>
    <rPh sb="30" eb="31">
      <t>ウ</t>
    </rPh>
    <rPh sb="32" eb="33">
      <t>ツ</t>
    </rPh>
    <phoneticPr fontId="9"/>
  </si>
  <si>
    <t>・申込ファイル名も団体名に変えてから送信してください。</t>
    <rPh sb="1" eb="3">
      <t>モウシコミ</t>
    </rPh>
    <rPh sb="7" eb="8">
      <t>メイ</t>
    </rPh>
    <rPh sb="9" eb="12">
      <t>ダンタイメイ</t>
    </rPh>
    <rPh sb="13" eb="14">
      <t>カ</t>
    </rPh>
    <rPh sb="18" eb="20">
      <t>ソウシン</t>
    </rPh>
    <phoneticPr fontId="9"/>
  </si>
  <si>
    <r>
      <t xml:space="preserve">ﾌﾘｶﾞﾅ
</t>
    </r>
    <r>
      <rPr>
        <b/>
        <sz val="8"/>
        <color indexed="10"/>
        <rFont val="ＭＳ 明朝"/>
        <family val="1"/>
        <charset val="128"/>
      </rPr>
      <t>姓と名の間に
半角ｽﾍﾟｰｽ1つ</t>
    </r>
    <rPh sb="13" eb="15">
      <t>ハンカク</t>
    </rPh>
    <phoneticPr fontId="9"/>
  </si>
  <si>
    <t>名古屋　太郎</t>
    <rPh sb="0" eb="3">
      <t>ナゴヤ</t>
    </rPh>
    <rPh sb="4" eb="6">
      <t>タロウ</t>
    </rPh>
    <phoneticPr fontId="9"/>
  </si>
  <si>
    <t>ﾅｺﾞﾔ ﾀﾛｳ</t>
    <phoneticPr fontId="9"/>
  </si>
  <si>
    <t>競技者名英字</t>
  </si>
  <si>
    <t>国籍</t>
  </si>
  <si>
    <t>高2</t>
    <rPh sb="0" eb="1">
      <t>コウ</t>
    </rPh>
    <phoneticPr fontId="9"/>
  </si>
  <si>
    <t>生年月日</t>
    <rPh sb="0" eb="4">
      <t>セイネン</t>
    </rPh>
    <phoneticPr fontId="9"/>
  </si>
  <si>
    <t>ナンバー</t>
    <phoneticPr fontId="9"/>
  </si>
  <si>
    <t>JAAF ID</t>
    <phoneticPr fontId="9"/>
  </si>
  <si>
    <t>中１</t>
    <rPh sb="0" eb="1">
      <t>チュウ</t>
    </rPh>
    <phoneticPr fontId="9"/>
  </si>
  <si>
    <t>中２</t>
    <rPh sb="0" eb="1">
      <t>チュウ</t>
    </rPh>
    <phoneticPr fontId="9"/>
  </si>
  <si>
    <t>中３</t>
    <rPh sb="0" eb="1">
      <t>チュウ</t>
    </rPh>
    <phoneticPr fontId="9"/>
  </si>
  <si>
    <t>高１</t>
    <rPh sb="0" eb="1">
      <t>コウ</t>
    </rPh>
    <phoneticPr fontId="9"/>
  </si>
  <si>
    <t>高２</t>
    <rPh sb="0" eb="1">
      <t>コウ</t>
    </rPh>
    <phoneticPr fontId="9"/>
  </si>
  <si>
    <t>高３</t>
    <rPh sb="0" eb="1">
      <t>コウ</t>
    </rPh>
    <phoneticPr fontId="9"/>
  </si>
  <si>
    <t>高４</t>
    <rPh sb="0" eb="1">
      <t>コウ</t>
    </rPh>
    <phoneticPr fontId="9"/>
  </si>
  <si>
    <t>大１</t>
    <rPh sb="0" eb="1">
      <t>ダイ</t>
    </rPh>
    <phoneticPr fontId="9"/>
  </si>
  <si>
    <t>大２</t>
    <rPh sb="0" eb="1">
      <t>ダイ</t>
    </rPh>
    <phoneticPr fontId="9"/>
  </si>
  <si>
    <t>大３</t>
    <rPh sb="0" eb="1">
      <t>ダイ</t>
    </rPh>
    <phoneticPr fontId="9"/>
  </si>
  <si>
    <t>大４</t>
    <rPh sb="0" eb="1">
      <t>ダイ</t>
    </rPh>
    <phoneticPr fontId="9"/>
  </si>
  <si>
    <t>大５</t>
    <rPh sb="0" eb="1">
      <t>ダイ</t>
    </rPh>
    <phoneticPr fontId="9"/>
  </si>
  <si>
    <t>Ｍ１</t>
    <phoneticPr fontId="9"/>
  </si>
  <si>
    <t>Ｍ２</t>
  </si>
  <si>
    <t>Ｄ１</t>
    <phoneticPr fontId="9"/>
  </si>
  <si>
    <t>Ｄ２</t>
  </si>
  <si>
    <t>Ｄ３</t>
  </si>
  <si>
    <t>Ｄ４</t>
  </si>
  <si>
    <t>団体名</t>
    <rPh sb="0" eb="2">
      <t>ダンタイ</t>
    </rPh>
    <rPh sb="2" eb="3">
      <t>メイ</t>
    </rPh>
    <phoneticPr fontId="13"/>
  </si>
  <si>
    <t>団体ID</t>
  </si>
  <si>
    <t>個人登録の方は、個人登録用のファイルを利用してください、</t>
    <rPh sb="0" eb="2">
      <t>コジン</t>
    </rPh>
    <rPh sb="2" eb="4">
      <t>トウロク</t>
    </rPh>
    <rPh sb="5" eb="6">
      <t>カタ</t>
    </rPh>
    <rPh sb="8" eb="12">
      <t>コジン</t>
    </rPh>
    <rPh sb="12" eb="13">
      <t>ヨウ</t>
    </rPh>
    <rPh sb="19" eb="21">
      <t>リヨウ</t>
    </rPh>
    <phoneticPr fontId="9"/>
  </si>
  <si>
    <t>国籍</t>
    <rPh sb="0" eb="2">
      <t>コクセキ</t>
    </rPh>
    <phoneticPr fontId="9"/>
  </si>
  <si>
    <t>JPN 日本</t>
    <rPh sb="4" eb="6">
      <t>ニホン</t>
    </rPh>
    <phoneticPr fontId="9"/>
  </si>
  <si>
    <t>AND　アンドラ公国</t>
  </si>
  <si>
    <t>ARE　アラブ首長国連邦</t>
  </si>
  <si>
    <t>AFG　アフガニスタン・イスラム国</t>
  </si>
  <si>
    <t>ATG　アンチグア・バーブーダ</t>
  </si>
  <si>
    <t>AIA　アンギラ</t>
  </si>
  <si>
    <t>ALB　アルバニア共和国</t>
  </si>
  <si>
    <t>ARM　アルメニア共和国</t>
  </si>
  <si>
    <t>ANT　オランダ領アンチル</t>
  </si>
  <si>
    <t>AGO　アンゴラ共和国</t>
  </si>
  <si>
    <t>ATA　南極</t>
  </si>
  <si>
    <t>ARG　アルゼンチン共和国</t>
  </si>
  <si>
    <t>ASM　米領サモア</t>
  </si>
  <si>
    <t>AUT　オーストリア共和国</t>
  </si>
  <si>
    <t>AUS　オーストラリア</t>
  </si>
  <si>
    <t>ABW　アルバ</t>
  </si>
  <si>
    <t>AZE　アゼルバイジャン共和国</t>
  </si>
  <si>
    <t>BIH　(ボスニア・ヘルツェゴビナ共和国)</t>
  </si>
  <si>
    <t>BRB　バルバドス</t>
  </si>
  <si>
    <t>BGD　バングラデシュ人民共和国</t>
  </si>
  <si>
    <t>BEL　ベルギー王国</t>
  </si>
  <si>
    <t>BFA　ブルキナファソ</t>
  </si>
  <si>
    <t>BGR　ブルガリア共和国</t>
  </si>
  <si>
    <t>BHR　バーレーン国</t>
  </si>
  <si>
    <t>BDI　ブルンジ共和国</t>
  </si>
  <si>
    <t>BEN　ベナン共和国</t>
  </si>
  <si>
    <t>BMU　バーミューダ諸島</t>
  </si>
  <si>
    <t>BRN　ブルネイ・ダルサラーム国</t>
  </si>
  <si>
    <t>BOL　ボリビア共和国</t>
  </si>
  <si>
    <t>BRA　ブラジル連邦共和国</t>
  </si>
  <si>
    <t>BHS　バハマ国</t>
  </si>
  <si>
    <t>BTN　ブータン王国</t>
  </si>
  <si>
    <t>BVT　ブーベ島</t>
  </si>
  <si>
    <t>BWA　ボツワナ共和国</t>
  </si>
  <si>
    <t>BLR　ベラルーシ共和国</t>
  </si>
  <si>
    <t>BLZ　ベリーズ</t>
  </si>
  <si>
    <t>CAN　カナダ</t>
  </si>
  <si>
    <t>CCK　ココス諸島</t>
  </si>
  <si>
    <t>CAF　中央アフリカ共和国</t>
  </si>
  <si>
    <t>COG　コンゴ共和国</t>
  </si>
  <si>
    <t>CHE　スイス連邦</t>
  </si>
  <si>
    <t>CIV　コートジボアール共和国</t>
  </si>
  <si>
    <t>COK　クック諸島</t>
  </si>
  <si>
    <t>CHL　チリ共和国</t>
  </si>
  <si>
    <t>CMR　カメルーン共和国</t>
  </si>
  <si>
    <t>CHN　中華人民共和国</t>
  </si>
  <si>
    <t>COL　コロンビア共和国</t>
  </si>
  <si>
    <t>CRI　コスタリカ共和国</t>
  </si>
  <si>
    <t>CUB　キューバ共和国</t>
  </si>
  <si>
    <t>CPV　カーボベルデ共和国</t>
  </si>
  <si>
    <t>CXR　クリスマス島</t>
  </si>
  <si>
    <t>CYP　キプロス共和国</t>
  </si>
  <si>
    <t>CZE　チェコ共和国</t>
  </si>
  <si>
    <t>DEU　ドイツ連邦共和国</t>
  </si>
  <si>
    <t>DJI　ジブチ共和国</t>
  </si>
  <si>
    <t>DNK　デンマーク王国</t>
  </si>
  <si>
    <t>DMA　ドミニカ国</t>
  </si>
  <si>
    <t>DOM　ドミニカ共和国</t>
  </si>
  <si>
    <t>DZA　アルジェリア民主人民共和国</t>
  </si>
  <si>
    <t>ECU　エクアドル共和国</t>
  </si>
  <si>
    <t>EST　エストニア共和国</t>
  </si>
  <si>
    <t>EGY　エジプト・アラブ共和国</t>
  </si>
  <si>
    <t>ESH　西サハラ</t>
  </si>
  <si>
    <t>ERI　エリトリア</t>
  </si>
  <si>
    <t>ESP　スペイン</t>
  </si>
  <si>
    <t>ETH　エチオピア</t>
  </si>
  <si>
    <t>FIN　フィンランド共和国</t>
  </si>
  <si>
    <t>FJI　フィジー共和国</t>
  </si>
  <si>
    <t>FLK　フォークランド(マルビナス)諸島</t>
  </si>
  <si>
    <t>FSM　ミクロネシア連邦</t>
  </si>
  <si>
    <t>FRO　フェロー諸島</t>
  </si>
  <si>
    <t>FRA　フランス共和国</t>
  </si>
  <si>
    <t>FXX　フランス本国</t>
  </si>
  <si>
    <t>GAB　ガボン共和国</t>
  </si>
  <si>
    <t>GBR　グレートブリテン及び北部アイルランド連合王国(英国)</t>
  </si>
  <si>
    <t>GRD　グレナダ</t>
  </si>
  <si>
    <t>GEO　グルジア共和国</t>
  </si>
  <si>
    <t>GUF　仏領ギアナ</t>
  </si>
  <si>
    <t>GHA　ガーナ共和国</t>
  </si>
  <si>
    <t>GIB　ジブラルタル</t>
  </si>
  <si>
    <t>GRL　グリーンランド</t>
  </si>
  <si>
    <t>GMB　ガンビア共和国</t>
  </si>
  <si>
    <t>GIN　ギニア共和国</t>
  </si>
  <si>
    <t>GLP　グアドループ島</t>
  </si>
  <si>
    <t>GNQ　赤道ギニア共和国</t>
  </si>
  <si>
    <t>GRC　ギリシア共和国</t>
  </si>
  <si>
    <t>SGS　南ジョージア島・南サンドイッチ諸島</t>
  </si>
  <si>
    <t>GTM　グアテマラ共和国</t>
  </si>
  <si>
    <t>GUM　グアム</t>
  </si>
  <si>
    <t>GNB　ギニアビサオ共和国</t>
  </si>
  <si>
    <t>GUY　ガイアナ協同共和国</t>
  </si>
  <si>
    <t>HKG　ホンコン (香港)</t>
  </si>
  <si>
    <t>HMD　ヘアド島・マクドナルド諸島</t>
  </si>
  <si>
    <t>HND　ホンジュラス共和国</t>
  </si>
  <si>
    <t>HRV　クロアチア共和国</t>
  </si>
  <si>
    <t>HTI　ハイチ共和国</t>
  </si>
  <si>
    <t>HUN　ハンガリー共和国</t>
  </si>
  <si>
    <t>IDN　インドネシア共和国</t>
  </si>
  <si>
    <t>IRL　アイルランド</t>
  </si>
  <si>
    <t>ISR　イスラエル国</t>
  </si>
  <si>
    <t>IND　インド</t>
  </si>
  <si>
    <t>IOT　英領インド洋地域</t>
  </si>
  <si>
    <t>IRQ　イラク共和国</t>
  </si>
  <si>
    <t>IRN　イラン・イスラム共和国</t>
  </si>
  <si>
    <t>ISL　アイスランド共和国</t>
  </si>
  <si>
    <t>ITA　イタリア共和国</t>
  </si>
  <si>
    <t>JAM　ジャマイカ</t>
  </si>
  <si>
    <t>JOR　ヨルダン・ハシミテ王国</t>
  </si>
  <si>
    <t>JPN　日本国</t>
  </si>
  <si>
    <t>KEN　ケニア共和国</t>
  </si>
  <si>
    <t>KGZ　キルギスタン共和国</t>
  </si>
  <si>
    <t>KHM　カンボディア王国</t>
  </si>
  <si>
    <t>KIR　キリバス共和国</t>
  </si>
  <si>
    <t>COM　コモロ・イスラム連邦共和国</t>
  </si>
  <si>
    <t>KNA　セントクリストファー・ネイビス</t>
  </si>
  <si>
    <t>PRK　(北朝鮮=朝鮮民主主義人民共和国)</t>
  </si>
  <si>
    <t>KOR　大韓民国</t>
  </si>
  <si>
    <t>KWT　クウェート国</t>
  </si>
  <si>
    <t>CYM　ケイマン諸島</t>
  </si>
  <si>
    <t>KAZ　カザフスタン共和国</t>
  </si>
  <si>
    <t>LAO　ラオス人民民主共和国</t>
  </si>
  <si>
    <t>LBN　レバノン共和国</t>
  </si>
  <si>
    <t>LCA　セントルシア</t>
  </si>
  <si>
    <t>LIE　リヒテンシュタイン公国</t>
  </si>
  <si>
    <t>LKA　スリランカ民主社会主義共和国</t>
  </si>
  <si>
    <t>LBR　リベリア共和国</t>
  </si>
  <si>
    <t>LSO　レソト王国</t>
  </si>
  <si>
    <t>LTU　リトアニア共和国</t>
  </si>
  <si>
    <t>LUX　ルクセンブルク大公国</t>
  </si>
  <si>
    <t>LVA　ラトビア共和国</t>
  </si>
  <si>
    <t>LBY　社会主義人民リビア・アラブ国</t>
  </si>
  <si>
    <t>MAR　モロッコ王国</t>
  </si>
  <si>
    <t>MCO　モナコ公国</t>
  </si>
  <si>
    <t>MDA　モルドバ共和国</t>
  </si>
  <si>
    <t>MDG　マダガスカル共和国</t>
  </si>
  <si>
    <t>MHL　マーシャル諸島共和国</t>
  </si>
  <si>
    <t>MLI　マリ共和国</t>
  </si>
  <si>
    <t>MMR　ミャンマー連邦</t>
  </si>
  <si>
    <t>MNG　モンゴル国</t>
  </si>
  <si>
    <t>MAC　マカオ(澳門)</t>
  </si>
  <si>
    <t>MNP　北マリアナ諸島</t>
  </si>
  <si>
    <t>MTQ　マルチニーク島</t>
  </si>
  <si>
    <t>MRT　モーリタニア・イスラム共和国</t>
  </si>
  <si>
    <t>MSR　モントセラト</t>
  </si>
  <si>
    <t>MLT　マルタ共和国</t>
  </si>
  <si>
    <t>MUS　モーリシャス共和国</t>
  </si>
  <si>
    <t>MDV　モルジブ共和国</t>
  </si>
  <si>
    <t>MWI　マラウイ共和国</t>
  </si>
  <si>
    <t>MEX　メキシコ合衆国</t>
  </si>
  <si>
    <t>MYS　マレーシア</t>
  </si>
  <si>
    <t>MOZ　モザンビーク共和国</t>
  </si>
  <si>
    <t>NAM　ナミビア共和国</t>
  </si>
  <si>
    <t>NCL　ニューカレドニア</t>
  </si>
  <si>
    <t>NER　ニジェール共和国</t>
  </si>
  <si>
    <t>NFK　ノーフォーク島</t>
  </si>
  <si>
    <t>NGA　ナイジェリア連邦共和国</t>
  </si>
  <si>
    <t>NIC　ニカラグア共和国</t>
  </si>
  <si>
    <t>NLD　オランダ王国</t>
  </si>
  <si>
    <t>NOR　ノルウェー王国</t>
  </si>
  <si>
    <t>NPL　ネパール王国</t>
  </si>
  <si>
    <t>NRU　ナウル共和国</t>
  </si>
  <si>
    <t>NIU　ニウエ</t>
  </si>
  <si>
    <t>NZL　ニュージーランド</t>
  </si>
  <si>
    <t>OMN　オマーン国</t>
  </si>
  <si>
    <t>PAN　パナマ共和国</t>
  </si>
  <si>
    <t>PER　ペルー共和国</t>
  </si>
  <si>
    <t>PYF　仏領ポリネシア</t>
  </si>
  <si>
    <t>PNG　パプアニューギニア</t>
  </si>
  <si>
    <t>PHL　フィリピン共和国</t>
  </si>
  <si>
    <t>PAK　パキスタン・イスラム共和国</t>
  </si>
  <si>
    <t>POL　ポーランド共和国</t>
  </si>
  <si>
    <t>SPM　サンピエール島・ミクロン島</t>
  </si>
  <si>
    <t>PCN　ピトケアン島</t>
  </si>
  <si>
    <t>PRI　プエルトリコ</t>
  </si>
  <si>
    <t>PRT　ポルトガル共和国</t>
  </si>
  <si>
    <t>PLW　パラオ</t>
  </si>
  <si>
    <t>PRY　パラグアイ共和国</t>
  </si>
  <si>
    <t>QAT　カタール国</t>
  </si>
  <si>
    <t>REU　レユニオン</t>
  </si>
  <si>
    <t>ROM　ルーマニア</t>
  </si>
  <si>
    <t>RUS　ロシア連邦</t>
  </si>
  <si>
    <t>RWA　ルワンダ共和国</t>
  </si>
  <si>
    <t>SAU　サウジアラビア王国</t>
  </si>
  <si>
    <t>SLB　ソロモン諸島</t>
  </si>
  <si>
    <t>SYC　セイシェル共和国</t>
  </si>
  <si>
    <t>SDN　スーダン共和国</t>
  </si>
  <si>
    <t>SWE　スウェーデン王国</t>
  </si>
  <si>
    <t>SGP　シンガポール共和国</t>
  </si>
  <si>
    <t>SHN　セントヘレナ島</t>
  </si>
  <si>
    <t>SVN　スロベニア共和国</t>
  </si>
  <si>
    <t>SJM　スバールバル諸島・ヤンマイエン島</t>
  </si>
  <si>
    <t>SVK　スロバキア共和国</t>
  </si>
  <si>
    <t>SLE　シエラレオネ共和国</t>
  </si>
  <si>
    <t>SMR　サンマリノ共和国</t>
  </si>
  <si>
    <t>SEN　セネガル共和国</t>
  </si>
  <si>
    <t>SOM　ソマリア民主共和国</t>
  </si>
  <si>
    <t>SUR　スリナム共和国</t>
  </si>
  <si>
    <t>STP　サントメ・プリンシペ民主共和国</t>
  </si>
  <si>
    <t>SLV　エルサルバドル共和国</t>
  </si>
  <si>
    <t>SYR　シリア・アラブ共和国</t>
  </si>
  <si>
    <t>SWZ　スワジランド王国</t>
  </si>
  <si>
    <t>TCA　タークス諸島・カイコス諸島</t>
  </si>
  <si>
    <t>TCD　チャド共和国</t>
  </si>
  <si>
    <t>ATF　仏領極南諸島</t>
  </si>
  <si>
    <t>TGO　トーゴ共和国</t>
  </si>
  <si>
    <t>THA　タイ王国</t>
  </si>
  <si>
    <t>TJK　タジキスタン共和国</t>
  </si>
  <si>
    <t>TKL　トケラウ諸島</t>
  </si>
  <si>
    <t>TKM　トルクメニスタン</t>
  </si>
  <si>
    <t>TUN　チュニジア共和国</t>
  </si>
  <si>
    <t>TON　トンガ王国</t>
  </si>
  <si>
    <t>TMP　東チモール</t>
  </si>
  <si>
    <t>TUR　トルコ共和国</t>
  </si>
  <si>
    <t>TTO　トリニダード・トバゴ共和国</t>
  </si>
  <si>
    <t>TUV　ツバル</t>
  </si>
  <si>
    <t>TWN　台湾</t>
  </si>
  <si>
    <t>TZA　タンザニア連合共和国</t>
  </si>
  <si>
    <t>UKR　ウクライナ</t>
  </si>
  <si>
    <t>UGA　ウガンダ共和国</t>
  </si>
  <si>
    <t>UMI　米領太平洋諸島</t>
  </si>
  <si>
    <t>USA　アメリカ合衆国(米国)</t>
  </si>
  <si>
    <t>URY　ウルグアイ東方共和国</t>
  </si>
  <si>
    <t>UZB　ウズベキスタン共和国</t>
  </si>
  <si>
    <t>VAT　バチカン市国</t>
  </si>
  <si>
    <t>VCT　セントビンセント及びグレナディーン諸島</t>
  </si>
  <si>
    <t>VEN　ベネズエラ共和国</t>
  </si>
  <si>
    <t>VGB　英領バージン諸島</t>
  </si>
  <si>
    <t>VIR　米領バージン諸島</t>
  </si>
  <si>
    <t>VNM　ベトナム社会主義共和国</t>
  </si>
  <si>
    <t>VUT　バヌアツ共和国</t>
  </si>
  <si>
    <t>WLF　ワリス・フテュナ諸島</t>
  </si>
  <si>
    <t>WSM　西サモア</t>
  </si>
  <si>
    <t>YEM　イエメン共和国</t>
  </si>
  <si>
    <t>MYT　マイヨット島</t>
  </si>
  <si>
    <t>YUG　(ユーゴスラビア連邦共和国)</t>
  </si>
  <si>
    <t>ZAF　南アフリカ共和国</t>
  </si>
  <si>
    <t>ZMB　ザンビア共和国</t>
  </si>
  <si>
    <t>ZAR　ザイール共和国</t>
  </si>
  <si>
    <t>ZWE　ジンバブエ共和国</t>
  </si>
  <si>
    <t>大６</t>
    <rPh sb="0" eb="1">
      <t>ダイ</t>
    </rPh>
    <phoneticPr fontId="9"/>
  </si>
  <si>
    <r>
      <rPr>
        <b/>
        <sz val="14"/>
        <rFont val="HG丸ｺﾞｼｯｸM-PRO"/>
        <family val="3"/>
        <charset val="128"/>
      </rPr>
      <t>このファイルに、必要事項を入力してそのままのファイル形式でメールに添付して送信願います。</t>
    </r>
    <r>
      <rPr>
        <b/>
        <sz val="14"/>
        <color rgb="FFFF0000"/>
        <rFont val="HG丸ｺﾞｼｯｸM-PRO"/>
        <family val="3"/>
        <charset val="128"/>
      </rPr>
      <t xml:space="preserve">
</t>
    </r>
    <r>
      <rPr>
        <b/>
        <i/>
        <u/>
        <sz val="14"/>
        <color rgb="FFFF0000"/>
        <rFont val="HG丸ｺﾞｼｯｸM-PRO"/>
        <family val="3"/>
        <charset val="128"/>
      </rPr>
      <t>エクセル互換ソフト・ＰＤＦ等では受付不可です。</t>
    </r>
    <rPh sb="8" eb="12">
      <t>ヒツヨウジコウ</t>
    </rPh>
    <rPh sb="13" eb="15">
      <t>ニュウリョク</t>
    </rPh>
    <rPh sb="26" eb="28">
      <t>ケイシキ</t>
    </rPh>
    <rPh sb="33" eb="35">
      <t>テンプ</t>
    </rPh>
    <rPh sb="37" eb="39">
      <t>ソウシン</t>
    </rPh>
    <rPh sb="39" eb="40">
      <t>ネガ</t>
    </rPh>
    <rPh sb="49" eb="51">
      <t>ゴカン</t>
    </rPh>
    <rPh sb="58" eb="59">
      <t>ナド</t>
    </rPh>
    <rPh sb="61" eb="65">
      <t>ウケツケフカ</t>
    </rPh>
    <phoneticPr fontId="9"/>
  </si>
  <si>
    <t>　・参加選手のデータ、申込種目、記録を入力してください。</t>
    <rPh sb="2" eb="4">
      <t>サンカ</t>
    </rPh>
    <rPh sb="4" eb="6">
      <t>センシュ</t>
    </rPh>
    <rPh sb="11" eb="13">
      <t>モウシコミ</t>
    </rPh>
    <rPh sb="13" eb="15">
      <t>シュモク</t>
    </rPh>
    <rPh sb="16" eb="18">
      <t>キロク</t>
    </rPh>
    <rPh sb="19" eb="21">
      <t>ニュウリョク</t>
    </rPh>
    <phoneticPr fontId="9"/>
  </si>
  <si>
    <t>種目数×800円</t>
  </si>
  <si>
    <t>一般大学高校</t>
    <rPh sb="0" eb="2">
      <t>イッパ</t>
    </rPh>
    <rPh sb="2" eb="4">
      <t>ダイガク</t>
    </rPh>
    <rPh sb="4" eb="6">
      <t>コウコウ</t>
    </rPh>
    <phoneticPr fontId="9"/>
  </si>
  <si>
    <t>⬅参加料が中学生と一般大学高校で異なります。必ず選択してください。</t>
    <rPh sb="1" eb="4">
      <t>サンカリョウ</t>
    </rPh>
    <rPh sb="5" eb="8">
      <t>チュウガクセイ</t>
    </rPh>
    <rPh sb="9" eb="13">
      <t>イッパ</t>
    </rPh>
    <rPh sb="13" eb="15">
      <t>コウコウ</t>
    </rPh>
    <rPh sb="16" eb="17">
      <t>コト</t>
    </rPh>
    <rPh sb="22" eb="23">
      <t>カナラ</t>
    </rPh>
    <rPh sb="24" eb="26">
      <t>センタク</t>
    </rPh>
    <phoneticPr fontId="9"/>
  </si>
  <si>
    <t>中学生と一般で参加料が異なります。①団体情報入力で正しいカテゴリーが選択されているか確認願います。</t>
    <rPh sb="0" eb="3">
      <t>チュウガクセイ</t>
    </rPh>
    <rPh sb="4" eb="6">
      <t>イッパン</t>
    </rPh>
    <rPh sb="7" eb="10">
      <t>サンカリョウ</t>
    </rPh>
    <rPh sb="11" eb="12">
      <t>コト</t>
    </rPh>
    <rPh sb="18" eb="20">
      <t>ダンタイ</t>
    </rPh>
    <rPh sb="20" eb="22">
      <t>ジョウホウ</t>
    </rPh>
    <rPh sb="22" eb="24">
      <t>ニュウリョク</t>
    </rPh>
    <rPh sb="25" eb="26">
      <t>タダ</t>
    </rPh>
    <rPh sb="34" eb="36">
      <t>センタク</t>
    </rPh>
    <rPh sb="42" eb="44">
      <t>カクニン</t>
    </rPh>
    <rPh sb="44" eb="45">
      <t>ネガ</t>
    </rPh>
    <phoneticPr fontId="9"/>
  </si>
  <si>
    <t>参　加　料</t>
    <phoneticPr fontId="9"/>
  </si>
  <si>
    <t>中　　　学</t>
    <rPh sb="0" eb="1">
      <t>ナカ</t>
    </rPh>
    <rPh sb="4" eb="5">
      <t>ガク</t>
    </rPh>
    <phoneticPr fontId="9"/>
  </si>
  <si>
    <t>⬇　必ずカテゴリーを選択してください</t>
    <rPh sb="2" eb="4">
      <t>カナラ</t>
    </rPh>
    <rPh sb="10" eb="12">
      <t>センタク</t>
    </rPh>
    <phoneticPr fontId="9"/>
  </si>
  <si>
    <t>参加料設定➡➡</t>
    <rPh sb="0" eb="3">
      <t>サン</t>
    </rPh>
    <rPh sb="3" eb="5">
      <t>セッテ</t>
    </rPh>
    <phoneticPr fontId="9"/>
  </si>
  <si>
    <t>男4X100mR</t>
  </si>
  <si>
    <t>女4X100mR</t>
  </si>
  <si>
    <t>郵送期間</t>
    <rPh sb="0" eb="2">
      <t>ユウソウ</t>
    </rPh>
    <rPh sb="2" eb="4">
      <t>キカン</t>
    </rPh>
    <phoneticPr fontId="9"/>
  </si>
  <si>
    <t>メール送信期間</t>
    <rPh sb="3" eb="5">
      <t>ソウシン</t>
    </rPh>
    <rPh sb="5" eb="7">
      <t>キカン</t>
    </rPh>
    <phoneticPr fontId="9"/>
  </si>
  <si>
    <t>振込期間</t>
    <rPh sb="0" eb="2">
      <t>フリコミ</t>
    </rPh>
    <rPh sb="2" eb="4">
      <t>キカン</t>
    </rPh>
    <phoneticPr fontId="9"/>
  </si>
  <si>
    <t>　⬆　日付が数字になる場合には、ホームタブの数値メニューのリストから</t>
    <rPh sb="3" eb="5">
      <t>ヒヅケ</t>
    </rPh>
    <rPh sb="6" eb="8">
      <t>スウジ</t>
    </rPh>
    <rPh sb="11" eb="13">
      <t>バアイ</t>
    </rPh>
    <rPh sb="22" eb="24">
      <t>スウチ</t>
    </rPh>
    <phoneticPr fontId="9"/>
  </si>
  <si>
    <t>※申込みファイルは全カテゴリー共通です。①団体情報入力で、中学、一般大学高校の選択をお願いします。</t>
    <rPh sb="1" eb="3">
      <t>モウシコ</t>
    </rPh>
    <rPh sb="9" eb="10">
      <t>ゼン</t>
    </rPh>
    <rPh sb="15" eb="17">
      <t>キョウツウ</t>
    </rPh>
    <rPh sb="21" eb="23">
      <t>ダンタイ</t>
    </rPh>
    <rPh sb="23" eb="25">
      <t>ジョウホウ</t>
    </rPh>
    <rPh sb="25" eb="27">
      <t>ニュウリョク</t>
    </rPh>
    <rPh sb="29" eb="31">
      <t>チュウガク</t>
    </rPh>
    <rPh sb="32" eb="34">
      <t>イッパン</t>
    </rPh>
    <rPh sb="34" eb="36">
      <t>ダイガク</t>
    </rPh>
    <rPh sb="36" eb="38">
      <t>コウコウ</t>
    </rPh>
    <rPh sb="39" eb="41">
      <t>センタク</t>
    </rPh>
    <rPh sb="43" eb="44">
      <t>ネガ</t>
    </rPh>
    <phoneticPr fontId="9"/>
  </si>
  <si>
    <t>⇒</t>
    <phoneticPr fontId="9"/>
  </si>
  <si>
    <t>↓</t>
    <phoneticPr fontId="9"/>
  </si>
  <si>
    <t>20m</t>
    <phoneticPr fontId="9"/>
  </si>
  <si>
    <t>⇒</t>
    <phoneticPr fontId="9"/>
  </si>
  <si>
    <t>20m00</t>
    <phoneticPr fontId="9"/>
  </si>
  <si>
    <r>
      <t>このファイルは、</t>
    </r>
    <r>
      <rPr>
        <sz val="20"/>
        <color theme="3"/>
        <rFont val="HG創英角ﾎﾟｯﾌﾟ体"/>
        <family val="3"/>
        <charset val="128"/>
      </rPr>
      <t>団体</t>
    </r>
    <r>
      <rPr>
        <sz val="16"/>
        <rFont val="HG創英角ﾎﾟｯﾌﾟ体"/>
        <family val="3"/>
        <charset val="128"/>
      </rPr>
      <t>専用です。個人登録(愛知陸協、愛知マスターズ）の方は使用できません。</t>
    </r>
    <rPh sb="8" eb="10">
      <t>ダンタイ</t>
    </rPh>
    <rPh sb="10" eb="12">
      <t>センヨウ</t>
    </rPh>
    <rPh sb="15" eb="17">
      <t>コジン</t>
    </rPh>
    <rPh sb="17" eb="19">
      <t>トウロク</t>
    </rPh>
    <rPh sb="20" eb="22">
      <t>アイチ</t>
    </rPh>
    <rPh sb="22" eb="24">
      <t>リッキョウ</t>
    </rPh>
    <rPh sb="25" eb="27">
      <t>アイチ</t>
    </rPh>
    <rPh sb="34" eb="35">
      <t>カタ</t>
    </rPh>
    <rPh sb="36" eb="38">
      <t>シヨウ</t>
    </rPh>
    <phoneticPr fontId="9"/>
  </si>
  <si>
    <t>パロマ瑞穂北陸上競技場</t>
  </si>
  <si>
    <t>３．種  目</t>
    <phoneticPr fontId="9"/>
  </si>
  <si>
    <t>７．申込期間等</t>
    <rPh sb="4" eb="6">
      <t>キカン</t>
    </rPh>
    <rPh sb="6" eb="7">
      <t>ナド</t>
    </rPh>
    <phoneticPr fontId="9"/>
  </si>
  <si>
    <t>①メール送信期間</t>
    <rPh sb="4" eb="6">
      <t>ソウ</t>
    </rPh>
    <rPh sb="6" eb="8">
      <t>キカン</t>
    </rPh>
    <phoneticPr fontId="58"/>
  </si>
  <si>
    <t>②振込期間</t>
    <rPh sb="1" eb="3">
      <t>フリコミ</t>
    </rPh>
    <rPh sb="3" eb="5">
      <t>キカン</t>
    </rPh>
    <phoneticPr fontId="58"/>
  </si>
  <si>
    <t>③郵送期間</t>
    <rPh sb="1" eb="3">
      <t>ユウソウ</t>
    </rPh>
    <rPh sb="3" eb="5">
      <t>キカン</t>
    </rPh>
    <phoneticPr fontId="58"/>
  </si>
  <si>
    <r>
      <t>☆</t>
    </r>
    <r>
      <rPr>
        <b/>
        <u/>
        <sz val="11"/>
        <rFont val="ＭＳ ゴシック"/>
        <family val="3"/>
        <charset val="128"/>
      </rPr>
      <t>郵便振替</t>
    </r>
    <rPh sb="1" eb="3">
      <t>ユウビン</t>
    </rPh>
    <rPh sb="3" eb="5">
      <t>フリカエ</t>
    </rPh>
    <phoneticPr fontId="66"/>
  </si>
  <si>
    <t>①申込大会名（大会期日）</t>
    <rPh sb="1" eb="3">
      <t>モウシコミ</t>
    </rPh>
    <rPh sb="3" eb="6">
      <t>タイカイメイ</t>
    </rPh>
    <rPh sb="7" eb="9">
      <t>タイカイ</t>
    </rPh>
    <rPh sb="9" eb="11">
      <t>キジツ</t>
    </rPh>
    <phoneticPr fontId="66"/>
  </si>
  <si>
    <t>②申込団体名・学校名のいずれか</t>
    <rPh sb="1" eb="3">
      <t>モウシコミ</t>
    </rPh>
    <rPh sb="3" eb="6">
      <t>ダンタイメイ</t>
    </rPh>
    <rPh sb="7" eb="10">
      <t>ガッコウメイ</t>
    </rPh>
    <phoneticPr fontId="66"/>
  </si>
  <si>
    <t>９．表彰について</t>
    <rPh sb="2" eb="8">
      <t>ヒョウ</t>
    </rPh>
    <phoneticPr fontId="9"/>
  </si>
  <si>
    <t>（男子）</t>
    <phoneticPr fontId="9"/>
  </si>
  <si>
    <t>ただし、事前申請に限ります。当日の発行はいたしませんのでご注意ください。</t>
    <rPh sb="4" eb="8">
      <t>ジゼンシンセイ</t>
    </rPh>
    <rPh sb="9" eb="10">
      <t>カギ</t>
    </rPh>
    <rPh sb="14" eb="16">
      <t>トウジツ</t>
    </rPh>
    <rPh sb="17" eb="19">
      <t>ハッコウ</t>
    </rPh>
    <rPh sb="29" eb="31">
      <t>チュウイ</t>
    </rPh>
    <phoneticPr fontId="44"/>
  </si>
  <si>
    <t>【大会前／提出用】新型コロナウイルス感染症についての体調管理チェックシート【名古屋地区プレシーズンゲーム用】</t>
    <rPh sb="1" eb="3">
      <t>タイカイ</t>
    </rPh>
    <rPh sb="3" eb="4">
      <t>マエ</t>
    </rPh>
    <rPh sb="5" eb="8">
      <t>テイシュツヨウ</t>
    </rPh>
    <rPh sb="26" eb="28">
      <t>タイチョウ</t>
    </rPh>
    <rPh sb="28" eb="30">
      <t>カンリ</t>
    </rPh>
    <rPh sb="38" eb="41">
      <t>ナゴヤ</t>
    </rPh>
    <rPh sb="41" eb="43">
      <t>チク</t>
    </rPh>
    <rPh sb="52" eb="53">
      <t>ヨウ</t>
    </rPh>
    <phoneticPr fontId="124"/>
  </si>
  <si>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🔲個人情報の取得・利用・提供に同意する</t>
    <phoneticPr fontId="124"/>
  </si>
  <si>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24"/>
  </si>
  <si>
    <t>※該当しない場合は✔を入れ、該当する場合は〇を記入すること（体温0.1℃単位の数字を記入）</t>
  </si>
  <si>
    <t>No.</t>
    <phoneticPr fontId="124"/>
  </si>
  <si>
    <t>チェックリスト</t>
    <phoneticPr fontId="124"/>
  </si>
  <si>
    <t>のどの痛みがある</t>
    <rPh sb="3" eb="4">
      <t>イタ</t>
    </rPh>
    <phoneticPr fontId="124"/>
  </si>
  <si>
    <t>咳（せき）が出る</t>
    <rPh sb="6" eb="7">
      <t>デ</t>
    </rPh>
    <phoneticPr fontId="124"/>
  </si>
  <si>
    <t>痰（たん）がでたり、からんだりする</t>
    <phoneticPr fontId="124"/>
  </si>
  <si>
    <t>鼻水（はなみず）、鼻づまりがある　※アレルギーを除く</t>
    <phoneticPr fontId="124"/>
  </si>
  <si>
    <t>頭が痛い</t>
    <rPh sb="0" eb="1">
      <t>アタマ</t>
    </rPh>
    <rPh sb="2" eb="3">
      <t>イタ</t>
    </rPh>
    <phoneticPr fontId="124"/>
  </si>
  <si>
    <t>体のだるさなどがある</t>
    <rPh sb="0" eb="1">
      <t>カラダ</t>
    </rPh>
    <phoneticPr fontId="124"/>
  </si>
  <si>
    <t>発熱の症状がある</t>
    <rPh sb="0" eb="2">
      <t>ハツネツ</t>
    </rPh>
    <rPh sb="3" eb="5">
      <t>ショウジョウ</t>
    </rPh>
    <phoneticPr fontId="124"/>
  </si>
  <si>
    <t>息苦しさがある</t>
    <phoneticPr fontId="124"/>
  </si>
  <si>
    <t>味覚異常(味がしない)</t>
    <rPh sb="0" eb="2">
      <t>ミカク</t>
    </rPh>
    <rPh sb="2" eb="4">
      <t>イジョウ</t>
    </rPh>
    <rPh sb="5" eb="6">
      <t>アジ</t>
    </rPh>
    <phoneticPr fontId="124"/>
  </si>
  <si>
    <t>嗅覚異常(匂いがしない)</t>
    <phoneticPr fontId="124"/>
  </si>
  <si>
    <t>体温</t>
    <rPh sb="0" eb="2">
      <t>タイオン</t>
    </rPh>
    <phoneticPr fontId="124"/>
  </si>
  <si>
    <t>℃</t>
    <phoneticPr fontId="124"/>
  </si>
  <si>
    <r>
      <t>薬剤の服用</t>
    </r>
    <r>
      <rPr>
        <sz val="11"/>
        <color theme="1"/>
        <rFont val="ＭＳ Ｐゴシック"/>
        <family val="3"/>
        <charset val="128"/>
        <scheme val="minor"/>
      </rPr>
      <t>(解熱剤を含む上記症状を緩和させる薬剤)</t>
    </r>
    <rPh sb="12" eb="14">
      <t>ジョウキ</t>
    </rPh>
    <phoneticPr fontId="124"/>
  </si>
  <si>
    <t>氏名　　　　　　　　　　　　　　　　　　　　　</t>
    <rPh sb="0" eb="2">
      <t>シメイ</t>
    </rPh>
    <phoneticPr fontId="124"/>
  </si>
  <si>
    <t>所属（学校名など）　　　　　　　　　　　　　　　　　　　　　</t>
    <rPh sb="0" eb="2">
      <t>ショゾク</t>
    </rPh>
    <rPh sb="3" eb="6">
      <t>ガッコウメイ</t>
    </rPh>
    <phoneticPr fontId="124"/>
  </si>
  <si>
    <t>※参加者が未成年の場合</t>
    <phoneticPr fontId="124"/>
  </si>
  <si>
    <t>連絡先（電話番号）　　　　　　　　　　　   　　</t>
    <rPh sb="0" eb="3">
      <t>レンラクサキ</t>
    </rPh>
    <rPh sb="4" eb="6">
      <t>デンワ</t>
    </rPh>
    <rPh sb="6" eb="8">
      <t>バンゴウ</t>
    </rPh>
    <phoneticPr fontId="124"/>
  </si>
  <si>
    <t>保護者氏名　　　　　　　　　　　　　　　　　　　　　　　　　</t>
    <phoneticPr fontId="124"/>
  </si>
  <si>
    <t>リレー参加数✕1400円</t>
    <rPh sb="3" eb="6">
      <t>サンカスウ</t>
    </rPh>
    <rPh sb="11" eb="12">
      <t>エン</t>
    </rPh>
    <phoneticPr fontId="9"/>
  </si>
  <si>
    <t>プログラム部数✕1200円</t>
    <rPh sb="5" eb="7">
      <t>ブスウ</t>
    </rPh>
    <rPh sb="12" eb="13">
      <t>エン</t>
    </rPh>
    <phoneticPr fontId="9"/>
  </si>
  <si>
    <r>
      <rPr>
        <b/>
        <sz val="11"/>
        <rFont val="ＭＳ Ｐゴシック"/>
        <family val="3"/>
        <charset val="128"/>
      </rPr>
      <t xml:space="preserve"> </t>
    </r>
    <r>
      <rPr>
        <sz val="11"/>
        <rFont val="ＭＳ Ｐ明朝"/>
        <family val="1"/>
        <charset val="128"/>
      </rPr>
      <t>三段跳,</t>
    </r>
    <r>
      <rPr>
        <b/>
        <sz val="11"/>
        <rFont val="ＭＳ Ｐゴシック"/>
        <family val="3"/>
        <charset val="128"/>
      </rPr>
      <t>棒高跳</t>
    </r>
    <r>
      <rPr>
        <b/>
        <sz val="11"/>
        <rFont val="ＭＳ Ｐ明朝"/>
        <family val="1"/>
        <charset val="128"/>
      </rPr>
      <t>,</t>
    </r>
    <r>
      <rPr>
        <sz val="11"/>
        <rFont val="ＭＳ Ｐ明朝"/>
        <family val="1"/>
        <charset val="128"/>
      </rPr>
      <t>砲丸投(7.260kg),高校砲丸投(6.000kg),</t>
    </r>
    <r>
      <rPr>
        <b/>
        <sz val="11"/>
        <rFont val="ＭＳ Ｐゴシック"/>
        <family val="3"/>
        <charset val="128"/>
      </rPr>
      <t/>
    </r>
    <rPh sb="1" eb="4">
      <t>サンダントビ</t>
    </rPh>
    <rPh sb="5" eb="8">
      <t>ボウタカトビ</t>
    </rPh>
    <rPh sb="22" eb="24">
      <t>コウコウ</t>
    </rPh>
    <rPh sb="24" eb="26">
      <t>ホウガン</t>
    </rPh>
    <rPh sb="26" eb="27">
      <t>トウ</t>
    </rPh>
    <phoneticPr fontId="9"/>
  </si>
  <si>
    <t>男4X400mR</t>
  </si>
  <si>
    <t>女4X400mR</t>
  </si>
  <si>
    <r>
      <rPr>
        <b/>
        <sz val="11"/>
        <rFont val="ＭＳ Ｐゴシック"/>
        <family val="3"/>
        <charset val="128"/>
      </rPr>
      <t>棒高跳</t>
    </r>
    <r>
      <rPr>
        <sz val="11"/>
        <color theme="1"/>
        <rFont val="ＭＳ Ｐゴシック"/>
        <family val="3"/>
        <charset val="128"/>
        <scheme val="minor"/>
      </rPr>
      <t>,</t>
    </r>
    <r>
      <rPr>
        <b/>
        <sz val="11"/>
        <rFont val="ＭＳ Ｐゴシック"/>
        <family val="3"/>
        <charset val="128"/>
      </rPr>
      <t>走幅跳,砲丸投(4.000kg),中学砲丸投(2.721kg)</t>
    </r>
    <r>
      <rPr>
        <sz val="11"/>
        <color theme="1"/>
        <rFont val="ＭＳ Ｐゴシック"/>
        <family val="3"/>
        <charset val="128"/>
        <scheme val="minor"/>
      </rPr>
      <t>,</t>
    </r>
    <r>
      <rPr>
        <sz val="11"/>
        <rFont val="ＭＳ Ｐ明朝"/>
        <family val="1"/>
        <charset val="128"/>
      </rPr>
      <t>やり投</t>
    </r>
    <r>
      <rPr>
        <sz val="11"/>
        <color theme="1"/>
        <rFont val="ＭＳ Ｐゴシック"/>
        <family val="3"/>
        <charset val="128"/>
        <scheme val="minor"/>
      </rPr>
      <t>(0.600kg)</t>
    </r>
    <rPh sb="21" eb="23">
      <t>チュウガク</t>
    </rPh>
    <rPh sb="23" eb="25">
      <t>ホウガン</t>
    </rPh>
    <rPh sb="25" eb="26">
      <t>トウ</t>
    </rPh>
    <rPh sb="38" eb="39">
      <t>ナ</t>
    </rPh>
    <phoneticPr fontId="9"/>
  </si>
  <si>
    <t>男中学110mH(0.914m)</t>
    <rPh sb="0" eb="1">
      <t>オ</t>
    </rPh>
    <rPh sb="1" eb="3">
      <t>チュウ</t>
    </rPh>
    <phoneticPr fontId="21"/>
  </si>
  <si>
    <t>女中学100mH(0.762m)</t>
    <rPh sb="0" eb="1">
      <t>オ</t>
    </rPh>
    <phoneticPr fontId="21"/>
  </si>
  <si>
    <t>男110mJH(0.991m)</t>
    <rPh sb="0" eb="1">
      <t>オ</t>
    </rPh>
    <phoneticPr fontId="21"/>
  </si>
  <si>
    <t>男110mH(1.067m)</t>
    <rPh sb="0" eb="1">
      <t>オ</t>
    </rPh>
    <phoneticPr fontId="21"/>
  </si>
  <si>
    <t>女100mH(0.840m)</t>
    <rPh sb="0" eb="1">
      <t>オ</t>
    </rPh>
    <phoneticPr fontId="21"/>
  </si>
  <si>
    <t>男400mH(0.914m)</t>
    <rPh sb="0" eb="1">
      <t>オト</t>
    </rPh>
    <phoneticPr fontId="21"/>
  </si>
  <si>
    <t>女400mH(0.762m)</t>
  </si>
  <si>
    <r>
      <rPr>
        <b/>
        <sz val="11"/>
        <rFont val="ＭＳ Ｐゴシック"/>
        <family val="3"/>
        <charset val="128"/>
      </rPr>
      <t>走高跳</t>
    </r>
    <r>
      <rPr>
        <sz val="11"/>
        <rFont val="ＭＳ Ｐ明朝"/>
        <family val="1"/>
        <charset val="128"/>
      </rPr>
      <t>,</t>
    </r>
    <r>
      <rPr>
        <b/>
        <sz val="11"/>
        <rFont val="ＭＳ Ｐゴシック"/>
        <family val="3"/>
        <charset val="128"/>
      </rPr>
      <t>走幅跳</t>
    </r>
    <r>
      <rPr>
        <sz val="11"/>
        <rFont val="ＭＳ Ｐ明朝"/>
        <family val="1"/>
        <charset val="128"/>
      </rPr>
      <t>,円盤投(2.000kg),高校円盤投(1.750kg),</t>
    </r>
    <r>
      <rPr>
        <b/>
        <sz val="11"/>
        <rFont val="ＭＳ Ｐゴシック"/>
        <family val="3"/>
        <charset val="128"/>
      </rPr>
      <t>中学円盤投</t>
    </r>
    <r>
      <rPr>
        <b/>
        <sz val="11"/>
        <rFont val="ＭＳ Ｐ明朝"/>
        <family val="1"/>
        <charset val="128"/>
      </rPr>
      <t>(1.500kg)</t>
    </r>
    <r>
      <rPr>
        <sz val="11"/>
        <rFont val="ＭＳ Ｐ明朝"/>
        <family val="1"/>
        <charset val="128"/>
      </rPr>
      <t>,</t>
    </r>
    <rPh sb="21" eb="23">
      <t>コウコウ</t>
    </rPh>
    <rPh sb="23" eb="25">
      <t>エンバン</t>
    </rPh>
    <rPh sb="36" eb="38">
      <t>チュウガク</t>
    </rPh>
    <phoneticPr fontId="9"/>
  </si>
  <si>
    <t>男走高跳</t>
    <rPh sb="0" eb="1">
      <t>オ</t>
    </rPh>
    <rPh sb="1" eb="4">
      <t>ハシ</t>
    </rPh>
    <phoneticPr fontId="21"/>
  </si>
  <si>
    <t>女走高跳</t>
    <rPh sb="1" eb="4">
      <t>ハシ</t>
    </rPh>
    <phoneticPr fontId="21"/>
  </si>
  <si>
    <t>ハンマー投(7.260kg),高校ハンマー投(6.000kg)</t>
    <rPh sb="15" eb="17">
      <t>コウコウ</t>
    </rPh>
    <phoneticPr fontId="9"/>
  </si>
  <si>
    <t>男棒高跳</t>
    <rPh sb="0" eb="1">
      <t>オ</t>
    </rPh>
    <rPh sb="1" eb="4">
      <t>ボウタカトビ</t>
    </rPh>
    <phoneticPr fontId="21"/>
  </si>
  <si>
    <t>女棒高跳</t>
    <rPh sb="1" eb="4">
      <t>ボウタカトビ</t>
    </rPh>
    <phoneticPr fontId="21"/>
  </si>
  <si>
    <t>男走幅跳A</t>
    <rPh sb="0" eb="1">
      <t>オト</t>
    </rPh>
    <rPh sb="1" eb="4">
      <t>ハシリハ</t>
    </rPh>
    <phoneticPr fontId="21"/>
  </si>
  <si>
    <t>女走幅跳A</t>
    <rPh sb="1" eb="4">
      <t>ハシリハ</t>
    </rPh>
    <phoneticPr fontId="21"/>
  </si>
  <si>
    <t>男走幅跳B</t>
    <rPh sb="0" eb="1">
      <t>オト</t>
    </rPh>
    <rPh sb="1" eb="4">
      <t>ハシリハ</t>
    </rPh>
    <phoneticPr fontId="21"/>
  </si>
  <si>
    <t>女走幅跳B</t>
    <rPh sb="1" eb="4">
      <t>ハシリハ</t>
    </rPh>
    <phoneticPr fontId="21"/>
  </si>
  <si>
    <t>男走幅跳C</t>
    <rPh sb="0" eb="1">
      <t>オト</t>
    </rPh>
    <rPh sb="1" eb="4">
      <t>ハシリハ</t>
    </rPh>
    <phoneticPr fontId="21"/>
  </si>
  <si>
    <t>女走幅跳C</t>
    <rPh sb="1" eb="4">
      <t>ハシリハ</t>
    </rPh>
    <phoneticPr fontId="21"/>
  </si>
  <si>
    <t>男三段跳</t>
    <rPh sb="0" eb="1">
      <t>オ</t>
    </rPh>
    <rPh sb="1" eb="4">
      <t>サンダントビ</t>
    </rPh>
    <phoneticPr fontId="21"/>
  </si>
  <si>
    <t>女三段跳</t>
    <rPh sb="1" eb="4">
      <t>サンダントビ</t>
    </rPh>
    <phoneticPr fontId="21"/>
  </si>
  <si>
    <t>男砲丸投(7.260kg)</t>
    <rPh sb="0" eb="1">
      <t>オ</t>
    </rPh>
    <phoneticPr fontId="21"/>
  </si>
  <si>
    <t>女砲丸投(4.000kg)</t>
  </si>
  <si>
    <t>男円盤投(2.000kg)</t>
    <rPh sb="0" eb="1">
      <t>オ</t>
    </rPh>
    <phoneticPr fontId="21"/>
  </si>
  <si>
    <t>女円盤投(1.000kg)</t>
  </si>
  <si>
    <t>男ハンマー投(7.260kg)</t>
    <rPh sb="0" eb="1">
      <t>オ</t>
    </rPh>
    <phoneticPr fontId="21"/>
  </si>
  <si>
    <t>女ハンマー投(4.000kg)</t>
  </si>
  <si>
    <t>男やり投(0.800kg)</t>
    <rPh sb="0" eb="1">
      <t>オ</t>
    </rPh>
    <phoneticPr fontId="21"/>
  </si>
  <si>
    <t>男高校砲丸投(6.000kg)</t>
    <rPh sb="0" eb="1">
      <t>オ</t>
    </rPh>
    <phoneticPr fontId="21"/>
  </si>
  <si>
    <t>女中学砲丸投(2.721kg)</t>
    <rPh sb="0" eb="1">
      <t>オ</t>
    </rPh>
    <phoneticPr fontId="21"/>
  </si>
  <si>
    <t>男高校円盤投(1.750kg)</t>
    <rPh sb="0" eb="1">
      <t>オ</t>
    </rPh>
    <phoneticPr fontId="21"/>
  </si>
  <si>
    <t>男高校ハンマー投(6.000kg)</t>
    <rPh sb="0" eb="1">
      <t>オ</t>
    </rPh>
    <phoneticPr fontId="21"/>
  </si>
  <si>
    <t>男中学砲丸投(5.000kg)</t>
    <rPh sb="0" eb="1">
      <t>オ</t>
    </rPh>
    <phoneticPr fontId="21"/>
  </si>
  <si>
    <t>男中学円盤投(1.500kg)</t>
    <rPh sb="0" eb="1">
      <t>オ</t>
    </rPh>
    <phoneticPr fontId="21"/>
  </si>
  <si>
    <r>
      <t>　②必ず、</t>
    </r>
    <r>
      <rPr>
        <b/>
        <sz val="20"/>
        <color theme="3" tint="0.39997558519241921"/>
        <rFont val="ＭＳ ゴシック"/>
        <family val="3"/>
        <charset val="128"/>
      </rPr>
      <t>フ</t>
    </r>
    <r>
      <rPr>
        <b/>
        <i/>
        <sz val="20"/>
        <color theme="3" tint="0.39997558519241921"/>
        <rFont val="ＭＳ ゴシック"/>
        <family val="3"/>
        <charset val="128"/>
      </rPr>
      <t>ァイル名を団体名に変更</t>
    </r>
    <r>
      <rPr>
        <b/>
        <sz val="18"/>
        <color rgb="FFFF0000"/>
        <rFont val="ＭＳ ゴシック"/>
        <family val="3"/>
        <charset val="128"/>
      </rPr>
      <t>して下さい。</t>
    </r>
    <r>
      <rPr>
        <b/>
        <i/>
        <sz val="18"/>
        <color theme="3" tint="0.39997558519241921"/>
        <rFont val="ＭＳ ゴシック"/>
        <family val="3"/>
        <charset val="128"/>
      </rPr>
      <t>個人登録の方は、愛知陸協等は使用せず個人名</t>
    </r>
    <r>
      <rPr>
        <b/>
        <i/>
        <sz val="18"/>
        <color rgb="FFFF0000"/>
        <rFont val="ＭＳ ゴシック"/>
        <family val="3"/>
        <charset val="128"/>
      </rPr>
      <t>に</t>
    </r>
    <r>
      <rPr>
        <b/>
        <sz val="18"/>
        <color rgb="FFFF0000"/>
        <rFont val="ＭＳ ゴシック"/>
        <family val="3"/>
        <charset val="128"/>
      </rPr>
      <t>変更してください。また、メールの件名(タイトル：Subject)にも団体名を入れて下さい。</t>
    </r>
    <rPh sb="2" eb="3">
      <t>カナラ</t>
    </rPh>
    <rPh sb="9" eb="10">
      <t>メイ</t>
    </rPh>
    <rPh sb="11" eb="14">
      <t>ダンタイメイ</t>
    </rPh>
    <rPh sb="15" eb="17">
      <t>ヘンコウ</t>
    </rPh>
    <rPh sb="19" eb="20">
      <t>クダ</t>
    </rPh>
    <rPh sb="23" eb="25">
      <t>コジン</t>
    </rPh>
    <rPh sb="25" eb="27">
      <t>トウロク</t>
    </rPh>
    <rPh sb="28" eb="29">
      <t>カタ</t>
    </rPh>
    <rPh sb="31" eb="33">
      <t>アイチ</t>
    </rPh>
    <rPh sb="33" eb="35">
      <t>リッキョウ</t>
    </rPh>
    <rPh sb="35" eb="36">
      <t>ナド</t>
    </rPh>
    <rPh sb="37" eb="39">
      <t>シヨウ</t>
    </rPh>
    <rPh sb="41" eb="44">
      <t>コジンメイ</t>
    </rPh>
    <rPh sb="45" eb="47">
      <t>ヘンコウ</t>
    </rPh>
    <rPh sb="79" eb="82">
      <t>ダン</t>
    </rPh>
    <rPh sb="83" eb="84">
      <t>イ</t>
    </rPh>
    <rPh sb="86" eb="87">
      <t>クダ</t>
    </rPh>
    <phoneticPr fontId="9"/>
  </si>
  <si>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9"/>
  </si>
  <si>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color rgb="FF00B050"/>
        <rFont val="ＭＳ ゴシック"/>
        <family val="3"/>
        <charset val="128"/>
      </rPr>
      <t>⑤リレーの選手が反映されない場合の対処</t>
    </r>
    <r>
      <rPr>
        <b/>
        <sz val="18"/>
        <rFont val="ＭＳ ゴシック"/>
        <family val="3"/>
        <charset val="128"/>
      </rPr>
      <t>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9"/>
  </si>
  <si>
    <t>　⑥クラス分けの有る種目において、記録を記載せずにエントリーした場合はすべて最下位のクラスとします。</t>
    <rPh sb="5" eb="6">
      <t>ワ</t>
    </rPh>
    <rPh sb="8" eb="9">
      <t>ア</t>
    </rPh>
    <rPh sb="10" eb="12">
      <t>シュモク</t>
    </rPh>
    <rPh sb="17" eb="19">
      <t>キロク</t>
    </rPh>
    <rPh sb="20" eb="22">
      <t>キサイ</t>
    </rPh>
    <rPh sb="32" eb="34">
      <t>バアイ</t>
    </rPh>
    <rPh sb="38" eb="41">
      <t>サイカイ</t>
    </rPh>
    <phoneticPr fontId="9"/>
  </si>
  <si>
    <t>　⑦選手データ入力で、項目が変更･追加されています。JAAF登録データをご利用ください。</t>
    <rPh sb="2" eb="4">
      <t>センシュ</t>
    </rPh>
    <rPh sb="7" eb="9">
      <t>ニュウリョク</t>
    </rPh>
    <rPh sb="11" eb="13">
      <t>コウモク</t>
    </rPh>
    <rPh sb="14" eb="16">
      <t>ヘンコウ</t>
    </rPh>
    <rPh sb="17" eb="19">
      <t>ツイカ</t>
    </rPh>
    <rPh sb="30" eb="32">
      <t>トウロク</t>
    </rPh>
    <rPh sb="37" eb="39">
      <t>リヨウ</t>
    </rPh>
    <phoneticPr fontId="9"/>
  </si>
  <si>
    <t>当面の間、名古屋地区の競技会は１人１日１種目のエントリーとします。(リレーを除く)</t>
    <rPh sb="0" eb="2">
      <t>トウメン</t>
    </rPh>
    <rPh sb="3" eb="4">
      <t>アイダ</t>
    </rPh>
    <rPh sb="5" eb="8">
      <t>ナゴヤ</t>
    </rPh>
    <rPh sb="8" eb="10">
      <t>チク</t>
    </rPh>
    <rPh sb="11" eb="14">
      <t>キョウギカイ</t>
    </rPh>
    <rPh sb="15" eb="17">
      <t>ヒトリ</t>
    </rPh>
    <rPh sb="18" eb="19">
      <t>ニチ</t>
    </rPh>
    <rPh sb="20" eb="22">
      <t>シュモク</t>
    </rPh>
    <rPh sb="38" eb="39">
      <t>ノゾ</t>
    </rPh>
    <phoneticPr fontId="58"/>
  </si>
  <si>
    <t>パロマ瑞穂北陸上競技場</t>
    <rPh sb="3" eb="5">
      <t>ミズホ</t>
    </rPh>
    <rPh sb="5" eb="6">
      <t>キタ</t>
    </rPh>
    <rPh sb="6" eb="8">
      <t>リクジョウ</t>
    </rPh>
    <rPh sb="8" eb="11">
      <t>キョウギジョウ</t>
    </rPh>
    <phoneticPr fontId="9"/>
  </si>
  <si>
    <r>
      <rPr>
        <b/>
        <sz val="11"/>
        <rFont val="ＭＳ Ｐゴシック"/>
        <family val="3"/>
        <charset val="128"/>
      </rPr>
      <t xml:space="preserve"> 中学砲丸投(5.000kg)</t>
    </r>
    <r>
      <rPr>
        <sz val="11"/>
        <color theme="1"/>
        <rFont val="ＭＳ Ｐゴシック"/>
        <family val="3"/>
        <charset val="128"/>
        <scheme val="minor"/>
      </rPr>
      <t>,</t>
    </r>
    <r>
      <rPr>
        <sz val="11"/>
        <rFont val="ＭＳ Ｐ明朝"/>
        <family val="3"/>
        <charset val="128"/>
      </rPr>
      <t>やり投</t>
    </r>
    <r>
      <rPr>
        <sz val="11"/>
        <color theme="1"/>
        <rFont val="ＭＳ Ｐゴシック"/>
        <family val="3"/>
        <charset val="128"/>
        <scheme val="minor"/>
      </rPr>
      <t>(0.800kg)</t>
    </r>
    <phoneticPr fontId="9"/>
  </si>
  <si>
    <t>（女子）</t>
    <phoneticPr fontId="9"/>
  </si>
  <si>
    <t>４．競技について</t>
    <rPh sb="2" eb="4">
      <t>キョウギ</t>
    </rPh>
    <phoneticPr fontId="9"/>
  </si>
  <si>
    <t>・コロナ対策の一環として、１人１日１種目とします（リレー種目は除く）。</t>
    <rPh sb="4" eb="6">
      <t>タイサク</t>
    </rPh>
    <rPh sb="7" eb="9">
      <t>イッカン</t>
    </rPh>
    <rPh sb="14" eb="15">
      <t>ニン</t>
    </rPh>
    <rPh sb="16" eb="17">
      <t>ニチ</t>
    </rPh>
    <rPh sb="18" eb="20">
      <t>シュモク</t>
    </rPh>
    <rPh sb="28" eb="30">
      <t>シュモク</t>
    </rPh>
    <rPh sb="31" eb="32">
      <t>ノゾ</t>
    </rPh>
    <phoneticPr fontId="9"/>
  </si>
  <si>
    <t>・男女走幅跳以外の長さを競う種目については、申込人数により主催者の判断でクラス分けを行う場合があります。</t>
    <rPh sb="1" eb="3">
      <t>ダンジョ</t>
    </rPh>
    <rPh sb="3" eb="6">
      <t>ハシ</t>
    </rPh>
    <rPh sb="6" eb="8">
      <t>イガイ</t>
    </rPh>
    <rPh sb="22" eb="24">
      <t>モウシコミ</t>
    </rPh>
    <rPh sb="24" eb="26">
      <t>ニンズウ</t>
    </rPh>
    <rPh sb="29" eb="32">
      <t>シュサイシャ</t>
    </rPh>
    <rPh sb="33" eb="35">
      <t>ハンダン</t>
    </rPh>
    <rPh sb="39" eb="40">
      <t>ワ</t>
    </rPh>
    <rPh sb="42" eb="43">
      <t>オコナ</t>
    </rPh>
    <rPh sb="44" eb="46">
      <t>バアイ</t>
    </rPh>
    <phoneticPr fontId="58"/>
  </si>
  <si>
    <t>　 　110mH,100mH,400mHは予選➡決勝</t>
    <rPh sb="21" eb="23">
      <t>ヨセン</t>
    </rPh>
    <rPh sb="24" eb="26">
      <t>ケッショウ</t>
    </rPh>
    <phoneticPr fontId="9"/>
  </si>
  <si>
    <t>･クラス分けに関しては、事前にスタートリストでの確認をお願いします</t>
    <rPh sb="7" eb="8">
      <t>カン</t>
    </rPh>
    <rPh sb="12" eb="14">
      <t>ジゼン</t>
    </rPh>
    <rPh sb="24" eb="26">
      <t>カクニン</t>
    </rPh>
    <rPh sb="28" eb="29">
      <t>ネガ</t>
    </rPh>
    <phoneticPr fontId="9"/>
  </si>
  <si>
    <t>・北陸上競技場は,屋根がないので雨等の対策について十分注意してください。</t>
    <rPh sb="1" eb="2">
      <t>キタ</t>
    </rPh>
    <rPh sb="2" eb="4">
      <t>リクジョウ</t>
    </rPh>
    <rPh sb="4" eb="7">
      <t>キョウギジョウ</t>
    </rPh>
    <rPh sb="9" eb="11">
      <t>ヤネ</t>
    </rPh>
    <rPh sb="16" eb="17">
      <t>アメ</t>
    </rPh>
    <rPh sb="17" eb="18">
      <t>トウ</t>
    </rPh>
    <rPh sb="19" eb="21">
      <t>タイサク</t>
    </rPh>
    <rPh sb="25" eb="27">
      <t>ジュウブン</t>
    </rPh>
    <rPh sb="27" eb="29">
      <t>チュウイ</t>
    </rPh>
    <phoneticPr fontId="9"/>
  </si>
  <si>
    <t>・他地区,他県登録者の参加は認めていません。</t>
    <rPh sb="1" eb="4">
      <t>タチク</t>
    </rPh>
    <rPh sb="5" eb="7">
      <t>タケン</t>
    </rPh>
    <rPh sb="7" eb="10">
      <t>トウロクシャ</t>
    </rPh>
    <rPh sb="11" eb="13">
      <t>サンカ</t>
    </rPh>
    <rPh sb="14" eb="15">
      <t>ミト</t>
    </rPh>
    <phoneticPr fontId="9"/>
  </si>
  <si>
    <t>・中学生の出場は,太字で示した種目に限ります。</t>
    <rPh sb="1" eb="4">
      <t>チュウガクセイ</t>
    </rPh>
    <rPh sb="5" eb="7">
      <t>シュツジョウ</t>
    </rPh>
    <rPh sb="9" eb="11">
      <t>フトジ</t>
    </rPh>
    <rPh sb="12" eb="13">
      <t>シメ</t>
    </rPh>
    <rPh sb="15" eb="17">
      <t>シュモク</t>
    </rPh>
    <rPh sb="18" eb="19">
      <t>カギ</t>
    </rPh>
    <phoneticPr fontId="9"/>
  </si>
  <si>
    <t>・投てき種目において,中学・高校の設定がある場合には,一般には申し込めません。</t>
    <rPh sb="1" eb="2">
      <t>トウ</t>
    </rPh>
    <rPh sb="4" eb="6">
      <t>シュモク</t>
    </rPh>
    <rPh sb="11" eb="13">
      <t>チュウガク</t>
    </rPh>
    <rPh sb="14" eb="16">
      <t>コウコウ</t>
    </rPh>
    <rPh sb="17" eb="19">
      <t>セッテイ</t>
    </rPh>
    <rPh sb="22" eb="24">
      <t>バアイ</t>
    </rPh>
    <rPh sb="27" eb="29">
      <t>イッパン</t>
    </rPh>
    <rPh sb="31" eb="32">
      <t>モウ</t>
    </rPh>
    <rPh sb="33" eb="34">
      <t>コ</t>
    </rPh>
    <phoneticPr fontId="9"/>
  </si>
  <si>
    <t>・団体情報シートをプリントアウトして,参加料振込用紙のコピーを添付して</t>
    <rPh sb="1" eb="5">
      <t>ダンタイジョウ</t>
    </rPh>
    <rPh sb="19" eb="22">
      <t>サンカリョウ</t>
    </rPh>
    <rPh sb="22" eb="26">
      <t>フリコミヨウシ</t>
    </rPh>
    <rPh sb="31" eb="33">
      <t>テンプ</t>
    </rPh>
    <phoneticPr fontId="9"/>
  </si>
  <si>
    <r>
      <t>　　</t>
    </r>
    <r>
      <rPr>
        <sz val="11"/>
        <color theme="1"/>
        <rFont val="ＭＳ Ｐゴシック"/>
        <family val="3"/>
        <charset val="128"/>
        <scheme val="minor"/>
      </rPr>
      <t>〒463-8799 守山郵便局私書箱１４号</t>
    </r>
    <r>
      <rPr>
        <sz val="11"/>
        <rFont val="ＭＳ Ｐ明朝"/>
        <family val="1"/>
        <charset val="128"/>
      </rPr>
      <t>まで郵送してください。</t>
    </r>
    <rPh sb="12" eb="17">
      <t>モリヤマユウビンキョク</t>
    </rPh>
    <rPh sb="17" eb="20">
      <t>シショバコ</t>
    </rPh>
    <rPh sb="22" eb="23">
      <t>ゴウ</t>
    </rPh>
    <rPh sb="25" eb="27">
      <t>ユウソウ</t>
    </rPh>
    <phoneticPr fontId="9"/>
  </si>
  <si>
    <t>・この大会は、招集時間･競技時間を細分化して競技を実施します。</t>
    <rPh sb="3" eb="5">
      <t>タイカイ</t>
    </rPh>
    <rPh sb="7" eb="9">
      <t>ショウシュウ</t>
    </rPh>
    <rPh sb="9" eb="11">
      <t>ジカン</t>
    </rPh>
    <rPh sb="12" eb="16">
      <t>キョウギジカン</t>
    </rPh>
    <rPh sb="17" eb="20">
      <t>サイブンカ</t>
    </rPh>
    <rPh sb="22" eb="24">
      <t>キョウギ</t>
    </rPh>
    <rPh sb="25" eb="27">
      <t>ジッシ</t>
    </rPh>
    <phoneticPr fontId="9"/>
  </si>
  <si>
    <t>　　※招集場所の混雑解消と、競技の待ち時間短縮が目的です。</t>
    <rPh sb="3" eb="5">
      <t>ショウシュウ</t>
    </rPh>
    <rPh sb="5" eb="7">
      <t>バショ</t>
    </rPh>
    <rPh sb="8" eb="12">
      <t>コンザツカイショウ</t>
    </rPh>
    <rPh sb="14" eb="16">
      <t>キョウギ</t>
    </rPh>
    <rPh sb="17" eb="18">
      <t>マ</t>
    </rPh>
    <rPh sb="19" eb="21">
      <t>ジカン</t>
    </rPh>
    <rPh sb="21" eb="23">
      <t>タンシュク</t>
    </rPh>
    <rPh sb="24" eb="26">
      <t>モクテキ</t>
    </rPh>
    <phoneticPr fontId="9"/>
  </si>
  <si>
    <t>　　大会前にHPで、組と招集時間の確認をお願い致します。</t>
    <rPh sb="2" eb="5">
      <t>タイカイマエ</t>
    </rPh>
    <rPh sb="10" eb="11">
      <t>クミ</t>
    </rPh>
    <rPh sb="12" eb="16">
      <t>ショウ</t>
    </rPh>
    <rPh sb="17" eb="19">
      <t>カクニン</t>
    </rPh>
    <rPh sb="21" eb="22">
      <t>ネガ</t>
    </rPh>
    <rPh sb="23" eb="24">
      <t>イタ</t>
    </rPh>
    <phoneticPr fontId="9"/>
  </si>
  <si>
    <t>５．参加料</t>
    <phoneticPr fontId="9"/>
  </si>
  <si>
    <t>リレー　１チーム１４００円</t>
    <phoneticPr fontId="9"/>
  </si>
  <si>
    <t>１２００円</t>
    <rPh sb="4" eb="5">
      <t>エン</t>
    </rPh>
    <phoneticPr fontId="9"/>
  </si>
  <si>
    <t>６．申込ｱﾄﾞﾚｽ</t>
    <phoneticPr fontId="9"/>
  </si>
  <si>
    <t>＊申し込みはメールを最優先してください。メール未送信の場合は出場できない場合があります。</t>
    <rPh sb="1" eb="2">
      <t>モウ</t>
    </rPh>
    <rPh sb="3" eb="4">
      <t>コ</t>
    </rPh>
    <rPh sb="10" eb="11">
      <t>サイ</t>
    </rPh>
    <rPh sb="11" eb="13">
      <t>ユウセン</t>
    </rPh>
    <rPh sb="23" eb="26">
      <t>ミソウシン</t>
    </rPh>
    <rPh sb="27" eb="29">
      <t>バアイ</t>
    </rPh>
    <rPh sb="30" eb="32">
      <t>シュツジョウ</t>
    </rPh>
    <rPh sb="36" eb="38">
      <t>バアイ</t>
    </rPh>
    <phoneticPr fontId="9"/>
  </si>
  <si>
    <t>＊申し込みのファイルは,各カテゴリーのものを使用してください。</t>
    <rPh sb="1" eb="2">
      <t>モウ</t>
    </rPh>
    <rPh sb="3" eb="4">
      <t>コ</t>
    </rPh>
    <rPh sb="12" eb="13">
      <t>カク</t>
    </rPh>
    <rPh sb="22" eb="24">
      <t>シヨウ</t>
    </rPh>
    <phoneticPr fontId="9"/>
  </si>
  <si>
    <t>振り込み期間をお守りください</t>
    <rPh sb="0" eb="1">
      <t>フ</t>
    </rPh>
    <rPh sb="2" eb="3">
      <t>コ</t>
    </rPh>
    <rPh sb="4" eb="6">
      <t>キカン</t>
    </rPh>
    <rPh sb="8" eb="9">
      <t>マモ</t>
    </rPh>
    <phoneticPr fontId="58"/>
  </si>
  <si>
    <r>
      <t>第１回と第２回をまとめての振り込みは</t>
    </r>
    <r>
      <rPr>
        <b/>
        <u val="double"/>
        <sz val="14"/>
        <rFont val="ＭＳ Ｐ明朝"/>
        <family val="1"/>
        <charset val="128"/>
      </rPr>
      <t>絶対にしないで</t>
    </r>
    <r>
      <rPr>
        <b/>
        <sz val="11"/>
        <rFont val="ＭＳ Ｐ明朝"/>
        <family val="1"/>
        <charset val="128"/>
      </rPr>
      <t>ください。</t>
    </r>
    <rPh sb="0" eb="1">
      <t>ダイ</t>
    </rPh>
    <rPh sb="2" eb="3">
      <t>カイ</t>
    </rPh>
    <rPh sb="4" eb="5">
      <t>ダイ</t>
    </rPh>
    <rPh sb="6" eb="7">
      <t>カイ</t>
    </rPh>
    <rPh sb="13" eb="14">
      <t>フ</t>
    </rPh>
    <rPh sb="15" eb="16">
      <t>コ</t>
    </rPh>
    <rPh sb="18" eb="20">
      <t>ゼッタイ</t>
    </rPh>
    <phoneticPr fontId="58"/>
  </si>
  <si>
    <r>
      <t>払込取扱票に必要事項を記入し、郵便振替払込請求書兼受領証の写しを「種目別申込人数一覧表」の貼付欄に貼付してください。振替用紙は郵便局に備え付けの</t>
    </r>
    <r>
      <rPr>
        <b/>
        <u/>
        <sz val="11"/>
        <rFont val="ＭＳ ゴシック"/>
        <family val="3"/>
        <charset val="128"/>
      </rPr>
      <t>青</t>
    </r>
    <r>
      <rPr>
        <sz val="11"/>
        <rFont val="ＭＳ 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66"/>
  </si>
  <si>
    <r>
      <t>ゆうちょ銀行以外</t>
    </r>
    <r>
      <rPr>
        <b/>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66"/>
  </si>
  <si>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などは、</t>
    </r>
    <r>
      <rPr>
        <b/>
        <sz val="12"/>
        <rFont val="ＭＳ Ｐゴシック"/>
        <family val="3"/>
        <charset val="128"/>
      </rPr>
      <t>絶対に付けない</t>
    </r>
    <r>
      <rPr>
        <sz val="12"/>
        <rFont val="ＭＳ Ｐゴシック"/>
        <family val="3"/>
        <charset val="128"/>
      </rPr>
      <t>でください.</t>
    </r>
    <rPh sb="0" eb="2">
      <t>フリコミ</t>
    </rPh>
    <rPh sb="2" eb="5">
      <t>ダンタイメイ</t>
    </rPh>
    <rPh sb="26" eb="28">
      <t>ゼッタイ</t>
    </rPh>
    <rPh sb="29" eb="30">
      <t>ツ</t>
    </rPh>
    <phoneticPr fontId="9"/>
  </si>
  <si>
    <t>・時間プログラム,受付一覧,大会注意事項,待機場所割当表,エントリーリストは,大会７日程度前に愛知陸協ホームページにアップします。
　　　　↓名古屋地区の競技会のアドレスです。</t>
    <rPh sb="1" eb="3">
      <t>ジカン</t>
    </rPh>
    <rPh sb="9" eb="11">
      <t>ウケツケ</t>
    </rPh>
    <rPh sb="11" eb="13">
      <t>イチラン</t>
    </rPh>
    <rPh sb="14" eb="16">
      <t>タイカイ</t>
    </rPh>
    <rPh sb="16" eb="18">
      <t>チュウイ</t>
    </rPh>
    <rPh sb="18" eb="20">
      <t>ジコウ</t>
    </rPh>
    <rPh sb="21" eb="25">
      <t>タイキバショ</t>
    </rPh>
    <rPh sb="25" eb="27">
      <t>ワリアテ</t>
    </rPh>
    <rPh sb="27" eb="28">
      <t>ヒョウ</t>
    </rPh>
    <rPh sb="39" eb="41">
      <t>タイカイ</t>
    </rPh>
    <rPh sb="42" eb="43">
      <t>ニチ</t>
    </rPh>
    <rPh sb="43" eb="45">
      <t>テイド</t>
    </rPh>
    <rPh sb="45" eb="46">
      <t>マエ</t>
    </rPh>
    <rPh sb="47" eb="49">
      <t>アイチ</t>
    </rPh>
    <rPh sb="49" eb="51">
      <t>リクキョウ</t>
    </rPh>
    <rPh sb="71" eb="76">
      <t>ナゴヤチク</t>
    </rPh>
    <rPh sb="77" eb="80">
      <t>キョウギカイ</t>
    </rPh>
    <phoneticPr fontId="9"/>
  </si>
  <si>
    <t>・メールの件名は,必ず団体名を記入してください。</t>
    <rPh sb="5" eb="7">
      <t>ケンメイ</t>
    </rPh>
    <rPh sb="9" eb="10">
      <t>カナラ</t>
    </rPh>
    <rPh sb="11" eb="14">
      <t>ダンタイメイ</t>
    </rPh>
    <rPh sb="15" eb="17">
      <t>キニュウ</t>
    </rPh>
    <phoneticPr fontId="9"/>
  </si>
  <si>
    <t>・競技中に発生した負傷・傷病等の応急処置は主催者において行いますが,以後の責任は負いません。</t>
    <rPh sb="14" eb="15">
      <t>ナド</t>
    </rPh>
    <phoneticPr fontId="58"/>
  </si>
  <si>
    <t xml:space="preserve">・個人情報の扱いについて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＊本競技会の結果は,記録速報のほかリザルトが公表されます。結果には,順位・記録のほか選手の氏名・所属・学年を含みます。
</t>
    <rPh sb="14" eb="19">
      <t>ナゴヤチク</t>
    </rPh>
    <phoneticPr fontId="9"/>
  </si>
  <si>
    <t>クラス分け記録</t>
    <rPh sb="3" eb="4">
      <t>ワ</t>
    </rPh>
    <rPh sb="5" eb="7">
      <t>キロク</t>
    </rPh>
    <phoneticPr fontId="9"/>
  </si>
  <si>
    <t>男子</t>
  </si>
  <si>
    <t>女子</t>
  </si>
  <si>
    <t>種目</t>
  </si>
  <si>
    <t>記録</t>
    <rPh sb="1" eb="2">
      <t>ロク</t>
    </rPh>
    <phoneticPr fontId="58"/>
  </si>
  <si>
    <t>入場許可証申請書</t>
    <rPh sb="0" eb="5">
      <t>ニュウジョウキョカ</t>
    </rPh>
    <rPh sb="5" eb="8">
      <t>シンセイショ</t>
    </rPh>
    <phoneticPr fontId="44"/>
  </si>
  <si>
    <t>令和　　年　　　　月　　　　日</t>
    <rPh sb="0" eb="2">
      <t>レイワ</t>
    </rPh>
    <rPh sb="4" eb="5">
      <t>ネン</t>
    </rPh>
    <rPh sb="9" eb="10">
      <t>ツキ</t>
    </rPh>
    <rPh sb="14" eb="15">
      <t>ヒ</t>
    </rPh>
    <phoneticPr fontId="44"/>
  </si>
  <si>
    <t>当面の間、名古屋地区の競技会は無観客で実施します。</t>
    <rPh sb="0" eb="1">
      <t>トウ</t>
    </rPh>
    <rPh sb="1" eb="2">
      <t>メン</t>
    </rPh>
    <rPh sb="3" eb="4">
      <t>ア</t>
    </rPh>
    <rPh sb="5" eb="11">
      <t>ナゴヤチク</t>
    </rPh>
    <rPh sb="11" eb="14">
      <t>キョウギカイ</t>
    </rPh>
    <rPh sb="15" eb="18">
      <t>ムカンキャク</t>
    </rPh>
    <rPh sb="19" eb="21">
      <t>ジッシ</t>
    </rPh>
    <phoneticPr fontId="44"/>
  </si>
  <si>
    <t>選手同様、大会前後の検温等の実施・体調管理シートの提出も合わせてお願い致します。</t>
    <rPh sb="0" eb="2">
      <t>センシュ</t>
    </rPh>
    <rPh sb="2" eb="4">
      <t>ドウヨウ</t>
    </rPh>
    <rPh sb="5" eb="7">
      <t>タイカイ</t>
    </rPh>
    <rPh sb="7" eb="9">
      <t>ゼンゴ</t>
    </rPh>
    <rPh sb="10" eb="12">
      <t>ケンオン</t>
    </rPh>
    <rPh sb="12" eb="13">
      <t>ナド</t>
    </rPh>
    <rPh sb="14" eb="16">
      <t>ジッシ</t>
    </rPh>
    <rPh sb="17" eb="21">
      <t>タイチョウカンリ</t>
    </rPh>
    <rPh sb="25" eb="27">
      <t>テイシュツ</t>
    </rPh>
    <rPh sb="28" eb="29">
      <t>ア</t>
    </rPh>
    <rPh sb="33" eb="34">
      <t>ネガ</t>
    </rPh>
    <rPh sb="35" eb="36">
      <t>イタ</t>
    </rPh>
    <phoneticPr fontId="44"/>
  </si>
  <si>
    <t>この用紙にデータ入力の上、④種目別人数と共に印刷し一緒に郵送してください</t>
    <rPh sb="2" eb="4">
      <t>ヨウシ</t>
    </rPh>
    <rPh sb="8" eb="10">
      <t>ニュウリョク</t>
    </rPh>
    <rPh sb="11" eb="12">
      <t>ウエ</t>
    </rPh>
    <rPh sb="14" eb="17">
      <t>シュモクベツ</t>
    </rPh>
    <rPh sb="17" eb="19">
      <t>ニンズウ</t>
    </rPh>
    <rPh sb="20" eb="21">
      <t>トモ</t>
    </rPh>
    <rPh sb="22" eb="24">
      <t>インサツ</t>
    </rPh>
    <rPh sb="25" eb="26">
      <t>イチ</t>
    </rPh>
    <rPh sb="26" eb="27">
      <t>チョ</t>
    </rPh>
    <rPh sb="28" eb="30">
      <t>ユウソウ</t>
    </rPh>
    <phoneticPr fontId="44"/>
  </si>
  <si>
    <t>中学⬇</t>
    <rPh sb="0" eb="2">
      <t>チュウガク</t>
    </rPh>
    <phoneticPr fontId="44"/>
  </si>
  <si>
    <t>高校⬇</t>
    <rPh sb="0" eb="2">
      <t>コウコウ</t>
    </rPh>
    <phoneticPr fontId="44"/>
  </si>
  <si>
    <t>一般⬇</t>
    <rPh sb="0" eb="2">
      <t>イッパン</t>
    </rPh>
    <phoneticPr fontId="44"/>
  </si>
  <si>
    <t>種目１日目</t>
    <rPh sb="0" eb="2">
      <t>シュモク</t>
    </rPh>
    <rPh sb="3" eb="5">
      <t>ヒメ</t>
    </rPh>
    <phoneticPr fontId="9"/>
  </si>
  <si>
    <t>記録１日目</t>
    <rPh sb="0" eb="2">
      <t>キロク</t>
    </rPh>
    <rPh sb="3" eb="5">
      <t>ヒメ</t>
    </rPh>
    <phoneticPr fontId="9"/>
  </si>
  <si>
    <t>種目２日目</t>
    <rPh sb="0" eb="2">
      <t>シュモク</t>
    </rPh>
    <rPh sb="3" eb="5">
      <t>h</t>
    </rPh>
    <phoneticPr fontId="9"/>
  </si>
  <si>
    <t>記録２日目</t>
    <rPh sb="0" eb="2">
      <t>キロク</t>
    </rPh>
    <rPh sb="3" eb="5">
      <t>h</t>
    </rPh>
    <phoneticPr fontId="9"/>
  </si>
  <si>
    <t>一般高校⬇</t>
    <rPh sb="0" eb="2">
      <t>イッパン</t>
    </rPh>
    <rPh sb="2" eb="4">
      <t>コウコウ</t>
    </rPh>
    <phoneticPr fontId="44"/>
  </si>
  <si>
    <t xml:space="preserve">  一般⬇</t>
  </si>
  <si>
    <t xml:space="preserve">  一般高校⬇</t>
  </si>
  <si>
    <t>ドロップダウンは以下のように分けてあります。選択時にご注意ください。</t>
    <rPh sb="8" eb="10">
      <t>イカ</t>
    </rPh>
    <rPh sb="14" eb="15">
      <t>ワ</t>
    </rPh>
    <rPh sb="22" eb="24">
      <t>センタク</t>
    </rPh>
    <rPh sb="24" eb="25">
      <t>ジ</t>
    </rPh>
    <rPh sb="27" eb="34">
      <t>チュウイ</t>
    </rPh>
    <phoneticPr fontId="9"/>
  </si>
  <si>
    <t xml:space="preserve">  高校⬇</t>
  </si>
  <si>
    <t xml:space="preserve">  中学⬇</t>
  </si>
  <si>
    <t>プログラムは予約販売です。当日販売は行いませんので、ご注意ください。</t>
    <rPh sb="6" eb="10">
      <t>ヨヤクハンバイ</t>
    </rPh>
    <rPh sb="13" eb="15">
      <t>トウジツ</t>
    </rPh>
    <rPh sb="15" eb="17">
      <t>ハンバイ</t>
    </rPh>
    <rPh sb="18" eb="19">
      <t>オコナ</t>
    </rPh>
    <rPh sb="27" eb="29">
      <t>チュウイ</t>
    </rPh>
    <phoneticPr fontId="9"/>
  </si>
  <si>
    <t>部</t>
    <rPh sb="0" eb="1">
      <t>ブ</t>
    </rPh>
    <phoneticPr fontId="9"/>
  </si>
  <si>
    <t>←団体名最初の一文字を入力してください(大で始まる団体は２文字入れてください）。</t>
    <rPh sb="1" eb="3">
      <t>ダンタイ</t>
    </rPh>
    <rPh sb="4" eb="6">
      <t>サイショ</t>
    </rPh>
    <rPh sb="7" eb="10">
      <t>ヒトモジ</t>
    </rPh>
    <rPh sb="11" eb="13">
      <t>ニュウリョク</t>
    </rPh>
    <rPh sb="20" eb="21">
      <t>ダイ</t>
    </rPh>
    <rPh sb="22" eb="23">
      <t>ハジ</t>
    </rPh>
    <rPh sb="25" eb="27">
      <t>ダンタ</t>
    </rPh>
    <rPh sb="29" eb="31">
      <t>モジ</t>
    </rPh>
    <rPh sb="31" eb="32">
      <t>イ</t>
    </rPh>
    <phoneticPr fontId="9"/>
  </si>
  <si>
    <t>２０２１年度 第２回名古屋地区クラス別陸上競技大会
　兼　愛知県国体選手選考会</t>
    <rPh sb="4" eb="6">
      <t>ネンド</t>
    </rPh>
    <rPh sb="7" eb="8">
      <t>ダイ</t>
    </rPh>
    <rPh sb="9" eb="10">
      <t>カイ</t>
    </rPh>
    <phoneticPr fontId="9"/>
  </si>
  <si>
    <t xml:space="preserve">１．期  日        </t>
    <phoneticPr fontId="9"/>
  </si>
  <si>
    <t>３日目</t>
    <rPh sb="1" eb="3">
      <t>ニチメ</t>
    </rPh>
    <phoneticPr fontId="58"/>
  </si>
  <si>
    <r>
      <rPr>
        <b/>
        <sz val="11"/>
        <rFont val="ＭＳ Ｐゴシック"/>
        <family val="3"/>
        <charset val="128"/>
      </rPr>
      <t xml:space="preserve">   １００ｍ，</t>
    </r>
    <r>
      <rPr>
        <sz val="11"/>
        <rFont val="ＭＳ Ｐ明朝"/>
        <family val="1"/>
        <charset val="128"/>
      </rPr>
      <t>１１０ｍＨ</t>
    </r>
    <r>
      <rPr>
        <sz val="11"/>
        <color theme="1"/>
        <rFont val="ＭＳ Ｐゴシック"/>
        <family val="3"/>
        <charset val="128"/>
        <scheme val="minor"/>
      </rPr>
      <t>(1.067m),</t>
    </r>
    <r>
      <rPr>
        <b/>
        <sz val="11"/>
        <rFont val="ＭＳ Ｐゴシック"/>
        <family val="3"/>
        <charset val="128"/>
      </rPr>
      <t>１１０ｍＪＨ(0.991m)</t>
    </r>
    <r>
      <rPr>
        <sz val="11"/>
        <color theme="1"/>
        <rFont val="ＭＳ Ｐゴシック"/>
        <family val="3"/>
        <charset val="128"/>
        <scheme val="minor"/>
      </rPr>
      <t>,</t>
    </r>
    <r>
      <rPr>
        <b/>
        <sz val="11"/>
        <rFont val="ＭＳ Ｐゴシック"/>
        <family val="3"/>
        <charset val="128"/>
      </rPr>
      <t/>
    </r>
    <phoneticPr fontId="9"/>
  </si>
  <si>
    <r>
      <t>　　</t>
    </r>
    <r>
      <rPr>
        <b/>
        <sz val="11"/>
        <rFont val="ＭＳ Ｐゴシック"/>
        <family val="3"/>
        <charset val="128"/>
      </rPr>
      <t>中学１１０ｍＨ(0.914m)</t>
    </r>
    <r>
      <rPr>
        <sz val="11"/>
        <color theme="1"/>
        <rFont val="ＭＳ Ｐゴシック"/>
        <family val="3"/>
        <charset val="128"/>
        <scheme val="minor"/>
      </rPr>
      <t>，</t>
    </r>
    <r>
      <rPr>
        <b/>
        <sz val="11"/>
        <rFont val="ＭＳ Ｐゴシック"/>
        <family val="3"/>
        <charset val="128"/>
      </rPr>
      <t>４×１００ｍＲ</t>
    </r>
    <r>
      <rPr>
        <sz val="11"/>
        <rFont val="ＭＳ Ｐ明朝"/>
        <family val="3"/>
        <charset val="128"/>
      </rPr>
      <t>，</t>
    </r>
    <phoneticPr fontId="9"/>
  </si>
  <si>
    <r>
      <rPr>
        <b/>
        <sz val="11"/>
        <rFont val="ＭＳ Ｐゴシック"/>
        <family val="3"/>
        <charset val="128"/>
      </rPr>
      <t>中学１００ｍＨ</t>
    </r>
    <r>
      <rPr>
        <b/>
        <sz val="11"/>
        <rFont val="ＭＳ Ｐ明朝"/>
        <family val="3"/>
        <charset val="128"/>
      </rPr>
      <t>(0.762m)</t>
    </r>
    <r>
      <rPr>
        <b/>
        <sz val="11"/>
        <rFont val="ＭＳ Ｐゴシック"/>
        <family val="3"/>
        <charset val="128"/>
      </rPr>
      <t>,</t>
    </r>
    <r>
      <rPr>
        <b/>
        <sz val="11"/>
        <rFont val="ＭＳ Ｐゴシック"/>
        <family val="3"/>
        <charset val="128"/>
      </rPr>
      <t>４×１００ｍＲ,</t>
    </r>
    <phoneticPr fontId="9"/>
  </si>
  <si>
    <t>４日目</t>
    <rPh sb="1" eb="3">
      <t>ニチメ</t>
    </rPh>
    <phoneticPr fontId="58"/>
  </si>
  <si>
    <r>
      <rPr>
        <b/>
        <sz val="11"/>
        <rFont val="ＭＳ Ｐゴシック"/>
        <family val="3"/>
        <charset val="128"/>
      </rPr>
      <t>８００ｍ，中学３０００ｍ</t>
    </r>
    <r>
      <rPr>
        <b/>
        <sz val="11"/>
        <rFont val="ＭＳ ゴシック"/>
        <family val="2"/>
        <charset val="128"/>
      </rPr>
      <t>,</t>
    </r>
    <r>
      <rPr>
        <sz val="11"/>
        <rFont val="ＭＳ 明朝"/>
        <family val="1"/>
        <charset val="128"/>
      </rPr>
      <t>５０００ｍ</t>
    </r>
    <r>
      <rPr>
        <sz val="11"/>
        <color theme="1"/>
        <rFont val="ＭＳ 明朝"/>
        <family val="1"/>
        <charset val="128"/>
      </rPr>
      <t>,</t>
    </r>
    <r>
      <rPr>
        <sz val="11"/>
        <color theme="1"/>
        <rFont val="ＭＳ Ｐ明朝"/>
        <family val="1"/>
        <charset val="128"/>
      </rPr>
      <t>４００</t>
    </r>
    <r>
      <rPr>
        <sz val="11"/>
        <rFont val="ＭＳ Ｐ明朝"/>
        <family val="1"/>
        <charset val="128"/>
      </rPr>
      <t>ｍＨ</t>
    </r>
    <r>
      <rPr>
        <sz val="11"/>
        <color theme="1"/>
        <rFont val="ＭＳ Ｐ明朝"/>
        <family val="1"/>
        <charset val="128"/>
      </rPr>
      <t>(0.914m)</t>
    </r>
    <r>
      <rPr>
        <sz val="11"/>
        <color theme="1"/>
        <rFont val="ＭＳ Ｐゴシック"/>
        <family val="3"/>
        <charset val="128"/>
        <scheme val="minor"/>
      </rPr>
      <t>,３０００ｍＳＣ(0.914m),</t>
    </r>
    <r>
      <rPr>
        <b/>
        <sz val="11"/>
        <rFont val="ＭＳ Ｐゴシック"/>
        <family val="3"/>
        <charset val="128"/>
      </rPr>
      <t>４×４００ｍＲ，</t>
    </r>
    <rPh sb="5" eb="7">
      <t>チュウガク</t>
    </rPh>
    <phoneticPr fontId="9"/>
  </si>
  <si>
    <r>
      <rPr>
        <b/>
        <sz val="11"/>
        <rFont val="ＭＳ Ｐゴシック"/>
        <family val="3"/>
        <charset val="128"/>
      </rPr>
      <t>走高跳</t>
    </r>
    <r>
      <rPr>
        <sz val="11"/>
        <rFont val="ＭＳ Ｐ明朝"/>
        <family val="1"/>
        <charset val="128"/>
      </rPr>
      <t>,三段跳,</t>
    </r>
    <r>
      <rPr>
        <b/>
        <sz val="11"/>
        <rFont val="ＭＳ Ｐゴシック"/>
        <family val="3"/>
        <charset val="128"/>
      </rPr>
      <t>円盤投</t>
    </r>
    <r>
      <rPr>
        <b/>
        <sz val="11"/>
        <rFont val="ＭＳ Ｐ明朝"/>
        <family val="1"/>
        <charset val="128"/>
      </rPr>
      <t>(1.000kg)，</t>
    </r>
    <r>
      <rPr>
        <sz val="11"/>
        <rFont val="ＭＳ Ｐ明朝"/>
        <family val="1"/>
        <charset val="128"/>
      </rPr>
      <t>ハンマー投(4.000kg)</t>
    </r>
    <rPh sb="8" eb="10">
      <t>エンバン</t>
    </rPh>
    <phoneticPr fontId="9"/>
  </si>
  <si>
    <t>・北陸上競技場はスタンドが小さく待機場所の確保ができないので、出場する選手は概ね自分の出場種目の招集開始時間の２時間前を目処に来場し、種目が終了次第帰宅することを原則とします。
リレー出場者のみ、メインスタンドでの待機を許可します。</t>
    <rPh sb="1" eb="2">
      <t>キタ</t>
    </rPh>
    <rPh sb="2" eb="7">
      <t>リクジョウキョウギジョウ</t>
    </rPh>
    <rPh sb="13" eb="14">
      <t>チイ</t>
    </rPh>
    <rPh sb="16" eb="20">
      <t>タイキバショ</t>
    </rPh>
    <rPh sb="21" eb="23">
      <t>カクホ</t>
    </rPh>
    <rPh sb="31" eb="33">
      <t>シュツジョウ</t>
    </rPh>
    <rPh sb="35" eb="37">
      <t>センシュ</t>
    </rPh>
    <rPh sb="38" eb="39">
      <t>オオム</t>
    </rPh>
    <rPh sb="40" eb="42">
      <t>ジブン</t>
    </rPh>
    <rPh sb="43" eb="45">
      <t>シュツジョウ</t>
    </rPh>
    <rPh sb="45" eb="47">
      <t>シュモク</t>
    </rPh>
    <rPh sb="48" eb="50">
      <t>ショウシュウ</t>
    </rPh>
    <rPh sb="50" eb="54">
      <t>カイシジカン</t>
    </rPh>
    <rPh sb="56" eb="58">
      <t>ジカン</t>
    </rPh>
    <rPh sb="58" eb="59">
      <t>マエ</t>
    </rPh>
    <rPh sb="60" eb="62">
      <t>メド</t>
    </rPh>
    <rPh sb="63" eb="65">
      <t>ライジョウ</t>
    </rPh>
    <rPh sb="67" eb="69">
      <t>シュモク</t>
    </rPh>
    <rPh sb="70" eb="74">
      <t>シュウリョウシダイ</t>
    </rPh>
    <rPh sb="74" eb="76">
      <t>キタク</t>
    </rPh>
    <rPh sb="81" eb="83">
      <t>ゲンソク</t>
    </rPh>
    <rPh sb="92" eb="95">
      <t>シュツジョウシャ</t>
    </rPh>
    <rPh sb="110" eb="112">
      <t>キョカ</t>
    </rPh>
    <phoneticPr fontId="58"/>
  </si>
  <si>
    <t>・100m･800m･走幅跳は、下記の記録･条件によってクラス分けを行います。</t>
    <rPh sb="11" eb="14">
      <t>ハシリハバトビ</t>
    </rPh>
    <rPh sb="16" eb="18">
      <t>カキ</t>
    </rPh>
    <rPh sb="19" eb="21">
      <t>キロク</t>
    </rPh>
    <rPh sb="22" eb="24">
      <t>ジョウケン</t>
    </rPh>
    <rPh sb="31" eb="32">
      <t>ワ</t>
    </rPh>
    <rPh sb="34" eb="35">
      <t>オコナ</t>
    </rPh>
    <phoneticPr fontId="9"/>
  </si>
  <si>
    <t>　　 100m,800mは、Aクラスのみ予選➡決勝</t>
    <rPh sb="20" eb="22">
      <t>ヨセン</t>
    </rPh>
    <rPh sb="23" eb="25">
      <t>ケッショウ</t>
    </rPh>
    <phoneticPr fontId="9"/>
  </si>
  <si>
    <t>男子5000mは20分、中学男子３０００m・女子３０００ｍは１３分で競技を打ち切ります。</t>
    <rPh sb="0" eb="2">
      <t>ダンシ</t>
    </rPh>
    <rPh sb="10" eb="11">
      <t>フン</t>
    </rPh>
    <rPh sb="12" eb="14">
      <t>チュウガク</t>
    </rPh>
    <rPh sb="14" eb="16">
      <t>ダンシ</t>
    </rPh>
    <rPh sb="22" eb="24">
      <t>ジョシ</t>
    </rPh>
    <rPh sb="32" eb="33">
      <t>フン</t>
    </rPh>
    <rPh sb="34" eb="36">
      <t>キョウギ</t>
    </rPh>
    <rPh sb="37" eb="38">
      <t>ウ</t>
    </rPh>
    <phoneticPr fontId="58"/>
  </si>
  <si>
    <t>・フィールド長さを競う種目については、Ａクラスのみ６回試技を実施します。１組の場合は６回試技とします。</t>
    <rPh sb="6" eb="7">
      <t>ナガ</t>
    </rPh>
    <rPh sb="9" eb="10">
      <t>キソ</t>
    </rPh>
    <rPh sb="11" eb="13">
      <t>シュモク</t>
    </rPh>
    <rPh sb="26" eb="27">
      <t>カイ</t>
    </rPh>
    <rPh sb="27" eb="29">
      <t>シギ</t>
    </rPh>
    <rPh sb="30" eb="32">
      <t>ジッシ</t>
    </rPh>
    <phoneticPr fontId="9"/>
  </si>
  <si>
    <r>
      <t>・女子三段跳は</t>
    </r>
    <r>
      <rPr>
        <b/>
        <i/>
        <sz val="11"/>
        <rFont val="ＭＳ Ｐゴシック"/>
        <family val="3"/>
        <charset val="128"/>
      </rPr>
      <t>９ｍ</t>
    </r>
    <r>
      <rPr>
        <sz val="11"/>
        <color theme="1"/>
        <rFont val="ＭＳ Ｐゴシック"/>
        <family val="3"/>
        <charset val="128"/>
        <scheme val="minor"/>
      </rPr>
      <t>の踏切板を使用します。</t>
    </r>
    <rPh sb="1" eb="3">
      <t>ジョシ</t>
    </rPh>
    <rPh sb="3" eb="6">
      <t>サンダントビ</t>
    </rPh>
    <rPh sb="10" eb="12">
      <t>フミキリ</t>
    </rPh>
    <rPh sb="12" eb="13">
      <t>イタ</t>
    </rPh>
    <rPh sb="14" eb="16">
      <t>シヨウ</t>
    </rPh>
    <phoneticPr fontId="9"/>
  </si>
  <si>
    <t>・棒高跳はバックスタンド側で実施します。</t>
    <rPh sb="1" eb="4">
      <t>ボウタカトビ</t>
    </rPh>
    <rPh sb="12" eb="13">
      <t>ガワ</t>
    </rPh>
    <rPh sb="14" eb="19">
      <t>ジッシシ</t>
    </rPh>
    <phoneticPr fontId="9"/>
  </si>
  <si>
    <t>１種目　１０００円　　　</t>
    <rPh sb="1" eb="3">
      <t>シュモク</t>
    </rPh>
    <rPh sb="8" eb="9">
      <t>エン</t>
    </rPh>
    <phoneticPr fontId="9"/>
  </si>
  <si>
    <t>プログラムの当日販売はありません。</t>
    <rPh sb="6" eb="8">
      <t>トウジツ</t>
    </rPh>
    <rPh sb="8" eb="10">
      <t>ハンバイ</t>
    </rPh>
    <phoneticPr fontId="9"/>
  </si>
  <si>
    <t>申し込みアドレスの間違えが多く発生しています。
正しいアドレスに送信してください。
問い合わせのアドレスに送信されても受付できません。</t>
    <phoneticPr fontId="9"/>
  </si>
  <si>
    <t>２０２１年３月１８日(木)～２４日(水）</t>
    <rPh sb="11" eb="12">
      <t>キ</t>
    </rPh>
    <rPh sb="18" eb="19">
      <t>ミズ</t>
    </rPh>
    <phoneticPr fontId="58"/>
  </si>
  <si>
    <t>２０２１年３月２３日(火)～２９日(月)</t>
    <rPh sb="6" eb="7">
      <t>ガツ</t>
    </rPh>
    <rPh sb="9" eb="10">
      <t>ヒ</t>
    </rPh>
    <rPh sb="11" eb="12">
      <t>ヒ</t>
    </rPh>
    <rPh sb="16" eb="17">
      <t>ヒ</t>
    </rPh>
    <rPh sb="18" eb="19">
      <t>ツキ</t>
    </rPh>
    <phoneticPr fontId="118"/>
  </si>
  <si>
    <t>２０２１年３月２４日(水)～４月２日(金)</t>
    <rPh sb="11" eb="12">
      <t>ミズ</t>
    </rPh>
    <rPh sb="15" eb="16">
      <t>ガツ</t>
    </rPh>
    <phoneticPr fontId="58"/>
  </si>
  <si>
    <t>８．大会参加料の納入先</t>
    <rPh sb="2" eb="4">
      <t>タイカイ</t>
    </rPh>
    <rPh sb="4" eb="7">
      <t>サンカリョウ</t>
    </rPh>
    <rPh sb="8" eb="11">
      <t>ノウニュウサキ</t>
    </rPh>
    <phoneticPr fontId="9"/>
  </si>
  <si>
    <t>第１回とは振込先が異なります。ご注意ください。</t>
    <rPh sb="0" eb="1">
      <t>ダイ</t>
    </rPh>
    <rPh sb="2" eb="3">
      <t>カイ</t>
    </rPh>
    <rPh sb="5" eb="8">
      <t>フリコミサキ</t>
    </rPh>
    <rPh sb="9" eb="10">
      <t>コト</t>
    </rPh>
    <rPh sb="16" eb="18">
      <t>チュウイ</t>
    </rPh>
    <phoneticPr fontId="58"/>
  </si>
  <si>
    <r>
      <rPr>
        <b/>
        <i/>
        <sz val="12"/>
        <rFont val="ＭＳ Ｐゴシック"/>
        <family val="3"/>
        <charset val="128"/>
      </rPr>
      <t>個人登録の方</t>
    </r>
    <r>
      <rPr>
        <sz val="12"/>
        <rFont val="ＭＳ Ｐゴシック"/>
        <family val="3"/>
        <charset val="128"/>
      </rPr>
      <t>は、愛知陸協は使用せずに、</t>
    </r>
    <r>
      <rPr>
        <b/>
        <u/>
        <sz val="18"/>
        <rFont val="ＭＳ Ｐゴシック"/>
        <family val="3"/>
        <charset val="128"/>
      </rPr>
      <t>個人名で振込</t>
    </r>
    <r>
      <rPr>
        <sz val="12"/>
        <rFont val="ＭＳ Ｐゴシック"/>
        <family val="3"/>
        <charset val="128"/>
      </rPr>
      <t>を行ってください。</t>
    </r>
    <rPh sb="0" eb="2">
      <t>コジン</t>
    </rPh>
    <rPh sb="2" eb="4">
      <t>トウロク</t>
    </rPh>
    <rPh sb="5" eb="6">
      <t>カタ</t>
    </rPh>
    <rPh sb="8" eb="12">
      <t>アイチリッ</t>
    </rPh>
    <rPh sb="13" eb="15">
      <t>シヨウ</t>
    </rPh>
    <rPh sb="19" eb="22">
      <t>コジンメイ</t>
    </rPh>
    <rPh sb="23" eb="25">
      <t>フリコミ</t>
    </rPh>
    <rPh sb="26" eb="27">
      <t>オコナ</t>
    </rPh>
    <phoneticPr fontId="9"/>
  </si>
  <si>
    <t>・この大会は表彰を行いません。</t>
    <rPh sb="3" eb="5">
      <t>タイカイ</t>
    </rPh>
    <rPh sb="6" eb="8">
      <t>ヒョウショウ</t>
    </rPh>
    <rPh sb="9" eb="10">
      <t>オコナ</t>
    </rPh>
    <phoneticPr fontId="9"/>
  </si>
  <si>
    <t>・プログラムは予約有料販売（１２００円）です。当日販売はありませんのでご注意ください。</t>
    <rPh sb="23" eb="25">
      <t>トウジツ</t>
    </rPh>
    <rPh sb="25" eb="27">
      <t>ハンバイ</t>
    </rPh>
    <rPh sb="36" eb="38">
      <t>チュウイ</t>
    </rPh>
    <phoneticPr fontId="9"/>
  </si>
  <si>
    <t>100mA</t>
  </si>
  <si>
    <t>～11.54</t>
    <phoneticPr fontId="9"/>
  </si>
  <si>
    <t>100mB</t>
  </si>
  <si>
    <t>８00mA</t>
  </si>
  <si>
    <t>申し込み記録上位３０名を
Aクラスとします。</t>
    <rPh sb="0" eb="1">
      <t>モウ</t>
    </rPh>
    <rPh sb="2" eb="3">
      <t>コ</t>
    </rPh>
    <rPh sb="4" eb="6">
      <t>キロク</t>
    </rPh>
    <rPh sb="6" eb="8">
      <t>ジョウイ</t>
    </rPh>
    <rPh sb="10" eb="11">
      <t>メイ</t>
    </rPh>
    <phoneticPr fontId="58"/>
  </si>
  <si>
    <t>８00mB</t>
  </si>
  <si>
    <t>～4m34</t>
    <phoneticPr fontId="9"/>
  </si>
  <si>
    <t>男100mA</t>
    <rPh sb="0" eb="1">
      <t>オトコ</t>
    </rPh>
    <phoneticPr fontId="21"/>
  </si>
  <si>
    <t>女100mA</t>
  </si>
  <si>
    <t>男100mB</t>
    <rPh sb="0" eb="1">
      <t>オトコ</t>
    </rPh>
    <phoneticPr fontId="21"/>
  </si>
  <si>
    <t>女100mB</t>
  </si>
  <si>
    <t>男800m</t>
    <rPh sb="0" eb="1">
      <t>オト</t>
    </rPh>
    <phoneticPr fontId="21"/>
  </si>
  <si>
    <t>女800m</t>
  </si>
  <si>
    <t>男中学3000m</t>
    <rPh sb="0" eb="1">
      <t>オト</t>
    </rPh>
    <rPh sb="1" eb="3">
      <t>チュウ</t>
    </rPh>
    <phoneticPr fontId="21"/>
  </si>
  <si>
    <t>女3000m</t>
  </si>
  <si>
    <t>男5000m</t>
    <rPh sb="0" eb="1">
      <t>オトコ</t>
    </rPh>
    <phoneticPr fontId="21"/>
  </si>
  <si>
    <t>女100mYH(0.762m/8.5m)</t>
    <rPh sb="0" eb="1">
      <t>オ</t>
    </rPh>
    <phoneticPr fontId="21"/>
  </si>
  <si>
    <t>男3000mSC(0.914m)</t>
    <rPh sb="0" eb="1">
      <t>オ</t>
    </rPh>
    <phoneticPr fontId="21"/>
  </si>
  <si>
    <t>　　　地区選手権10000m</t>
    <rPh sb="3" eb="8">
      <t>チクセン</t>
    </rPh>
    <phoneticPr fontId="58"/>
  </si>
  <si>
    <t>女やり投(0.600kg)</t>
  </si>
  <si>
    <t>女800mA</t>
    <rPh sb="0" eb="1">
      <t>オンナ</t>
    </rPh>
    <phoneticPr fontId="58"/>
  </si>
  <si>
    <t>男800mA</t>
    <rPh sb="0" eb="1">
      <t>オト</t>
    </rPh>
    <phoneticPr fontId="58"/>
  </si>
  <si>
    <t>個人登録専用</t>
    <rPh sb="0" eb="2">
      <t>コジン</t>
    </rPh>
    <rPh sb="2" eb="4">
      <t>トウロク</t>
    </rPh>
    <rPh sb="4" eb="6">
      <t>センヨウ</t>
    </rPh>
    <phoneticPr fontId="9"/>
  </si>
  <si>
    <t>個人用</t>
    <rPh sb="0" eb="2">
      <t>コジン</t>
    </rPh>
    <rPh sb="2" eb="3">
      <t>ヨウ</t>
    </rPh>
    <phoneticPr fontId="9"/>
  </si>
  <si>
    <r>
      <t>←入力(ハイフンを入れてください)　</t>
    </r>
    <r>
      <rPr>
        <b/>
        <sz val="11"/>
        <rFont val="ＭＳ ゴシック"/>
        <family val="3"/>
        <charset val="128"/>
      </rPr>
      <t>※緊急時に連絡がとれる番号</t>
    </r>
    <rPh sb="1" eb="3">
      <t>ニュウリョク</t>
    </rPh>
    <rPh sb="9" eb="10">
      <t>イ</t>
    </rPh>
    <rPh sb="19" eb="22">
      <t>キンキュウジ</t>
    </rPh>
    <rPh sb="23" eb="25">
      <t>レンラク</t>
    </rPh>
    <rPh sb="29" eb="31">
      <t>バンゴウ</t>
    </rPh>
    <phoneticPr fontId="9"/>
  </si>
  <si>
    <t>愛知陸協</t>
    <rPh sb="0" eb="4">
      <t>アイチ</t>
    </rPh>
    <phoneticPr fontId="9"/>
  </si>
  <si>
    <t>愛知マスターズ</t>
    <rPh sb="0" eb="2">
      <t>アイチ</t>
    </rPh>
    <phoneticPr fontId="9"/>
  </si>
  <si>
    <t>No</t>
    <phoneticPr fontId="44"/>
  </si>
  <si>
    <r>
      <t>N</t>
    </r>
    <r>
      <rPr>
        <sz val="11"/>
        <color theme="1"/>
        <rFont val="ＭＳ ゴシック"/>
        <family val="2"/>
        <charset val="128"/>
      </rPr>
      <t>o</t>
    </r>
    <phoneticPr fontId="44"/>
  </si>
  <si>
    <t>愛知陸協</t>
    <rPh sb="0" eb="4">
      <t>アイチ</t>
    </rPh>
    <phoneticPr fontId="44"/>
  </si>
  <si>
    <t>アイチリッキョウ</t>
    <phoneticPr fontId="44"/>
  </si>
  <si>
    <t>アイチマスターズ</t>
    <phoneticPr fontId="44"/>
  </si>
  <si>
    <t>リレー</t>
    <phoneticPr fontId="44"/>
  </si>
  <si>
    <t>No</t>
    <phoneticPr fontId="44"/>
  </si>
  <si>
    <t>FLAG</t>
    <phoneticPr fontId="44"/>
  </si>
  <si>
    <r>
      <rPr>
        <b/>
        <sz val="11"/>
        <rFont val="ＭＳ Ｐゴシック"/>
        <family val="3"/>
        <charset val="128"/>
      </rPr>
      <t xml:space="preserve">   A～Cクラス１００ｍ，</t>
    </r>
    <r>
      <rPr>
        <sz val="11"/>
        <rFont val="ＭＳ Ｐ明朝"/>
        <family val="1"/>
        <charset val="128"/>
      </rPr>
      <t>１１０ｍＨ</t>
    </r>
    <r>
      <rPr>
        <sz val="11"/>
        <color theme="1"/>
        <rFont val="ＭＳ Ｐゴシック"/>
        <family val="3"/>
        <charset val="128"/>
        <scheme val="minor"/>
      </rPr>
      <t>(1.067m),</t>
    </r>
    <r>
      <rPr>
        <b/>
        <sz val="11"/>
        <rFont val="ＭＳ Ｐゴシック"/>
        <family val="3"/>
        <charset val="128"/>
      </rPr>
      <t>１１０ｍＪＨ(0.991m)</t>
    </r>
    <r>
      <rPr>
        <sz val="11"/>
        <color theme="1"/>
        <rFont val="ＭＳ Ｐゴシック"/>
        <family val="3"/>
        <charset val="128"/>
        <scheme val="minor"/>
      </rPr>
      <t>,</t>
    </r>
    <r>
      <rPr>
        <b/>
        <sz val="11"/>
        <rFont val="ＭＳ Ｐゴシック"/>
        <family val="3"/>
        <charset val="128"/>
      </rPr>
      <t/>
    </r>
    <phoneticPr fontId="9"/>
  </si>
  <si>
    <t>（女子）</t>
    <phoneticPr fontId="9"/>
  </si>
  <si>
    <r>
      <rPr>
        <b/>
        <sz val="11"/>
        <rFont val="ＭＳ ゴシック"/>
        <family val="3"/>
        <charset val="128"/>
      </rPr>
      <t xml:space="preserve"> A～Cクラス１００ｍ</t>
    </r>
    <r>
      <rPr>
        <b/>
        <sz val="11"/>
        <rFont val="ＭＳ ゴシック"/>
        <family val="2"/>
        <charset val="128"/>
      </rPr>
      <t>,</t>
    </r>
    <r>
      <rPr>
        <sz val="11"/>
        <rFont val="ＭＳ Ｐ明朝"/>
        <family val="1"/>
        <charset val="128"/>
      </rPr>
      <t>１００ｍＨ(0.840m),</t>
    </r>
    <r>
      <rPr>
        <b/>
        <sz val="11"/>
        <rFont val="ＭＳ Ｐゴシック"/>
        <family val="3"/>
        <charset val="128"/>
      </rPr>
      <t>１００ｍＹＨ(0.762m/8.5m),</t>
    </r>
    <phoneticPr fontId="9"/>
  </si>
  <si>
    <r>
      <rPr>
        <b/>
        <sz val="11"/>
        <rFont val="ＭＳ Ｐゴシック"/>
        <family val="3"/>
        <charset val="128"/>
      </rPr>
      <t>中学１００ｍＨ</t>
    </r>
    <r>
      <rPr>
        <b/>
        <sz val="11"/>
        <rFont val="ＭＳ Ｐ明朝"/>
        <family val="3"/>
        <charset val="128"/>
      </rPr>
      <t>(0.762m)</t>
    </r>
    <r>
      <rPr>
        <b/>
        <sz val="11"/>
        <rFont val="ＭＳ Ｐゴシック"/>
        <family val="3"/>
        <charset val="128"/>
      </rPr>
      <t>,</t>
    </r>
    <r>
      <rPr>
        <b/>
        <sz val="11"/>
        <rFont val="ＭＳ Ｐゴシック"/>
        <family val="3"/>
        <charset val="128"/>
      </rPr>
      <t>４×１００ｍＲ,</t>
    </r>
    <phoneticPr fontId="9"/>
  </si>
  <si>
    <t>（男子）</t>
    <phoneticPr fontId="9"/>
  </si>
  <si>
    <r>
      <rPr>
        <b/>
        <sz val="11"/>
        <rFont val="ＭＳ ゴシック"/>
        <family val="3"/>
        <charset val="128"/>
      </rPr>
      <t>８００ｍ</t>
    </r>
    <r>
      <rPr>
        <b/>
        <sz val="11"/>
        <rFont val="ＭＳ Ｐゴシック"/>
        <family val="3"/>
        <charset val="128"/>
      </rPr>
      <t>，</t>
    </r>
    <r>
      <rPr>
        <b/>
        <sz val="11"/>
        <rFont val="ＭＳ ゴシック"/>
        <family val="3"/>
        <charset val="128"/>
      </rPr>
      <t>３０００ｍ</t>
    </r>
    <r>
      <rPr>
        <sz val="11"/>
        <rFont val="ＭＳ Ｐ明朝"/>
        <family val="1"/>
        <charset val="128"/>
      </rPr>
      <t>,４</t>
    </r>
    <r>
      <rPr>
        <sz val="11"/>
        <color theme="1"/>
        <rFont val="ＭＳ Ｐ明朝"/>
        <family val="1"/>
        <charset val="128"/>
      </rPr>
      <t>００</t>
    </r>
    <r>
      <rPr>
        <sz val="11"/>
        <rFont val="ＭＳ 明朝"/>
        <family val="1"/>
        <charset val="128"/>
      </rPr>
      <t>ｍＨ</t>
    </r>
    <r>
      <rPr>
        <sz val="11"/>
        <color theme="1"/>
        <rFont val="ＭＳ Ｐゴシック"/>
        <family val="3"/>
        <charset val="128"/>
        <scheme val="minor"/>
      </rPr>
      <t>(0.762m),</t>
    </r>
    <r>
      <rPr>
        <b/>
        <sz val="11"/>
        <rFont val="ＭＳ Ｐゴシック"/>
        <family val="3"/>
        <charset val="128"/>
      </rPr>
      <t>４×４００ｍＲ，</t>
    </r>
    <phoneticPr fontId="9"/>
  </si>
  <si>
    <t>２．場  所</t>
    <phoneticPr fontId="9"/>
  </si>
  <si>
    <r>
      <rPr>
        <b/>
        <sz val="11"/>
        <rFont val="ＭＳ Ｐゴシック"/>
        <family val="3"/>
        <charset val="128"/>
      </rPr>
      <t xml:space="preserve"> 棒高跳,</t>
    </r>
    <r>
      <rPr>
        <b/>
        <sz val="11"/>
        <rFont val="ＭＳ ゴシック"/>
        <family val="3"/>
        <charset val="128"/>
      </rPr>
      <t>三段跳,</t>
    </r>
    <r>
      <rPr>
        <sz val="11"/>
        <rFont val="ＭＳ Ｐ明朝"/>
        <family val="1"/>
        <charset val="128"/>
      </rPr>
      <t>砲丸投(7.260kg),高校砲丸投(6.000kg),</t>
    </r>
    <r>
      <rPr>
        <b/>
        <sz val="11"/>
        <rFont val="ＭＳ Ｐゴシック"/>
        <family val="3"/>
        <charset val="128"/>
      </rPr>
      <t/>
    </r>
    <rPh sb="5" eb="8">
      <t>サンダントビ</t>
    </rPh>
    <rPh sb="22" eb="24">
      <t>コウコウ</t>
    </rPh>
    <rPh sb="24" eb="26">
      <t>ホウガン</t>
    </rPh>
    <rPh sb="26" eb="27">
      <t>トウ</t>
    </rPh>
    <phoneticPr fontId="9"/>
  </si>
  <si>
    <r>
      <rPr>
        <b/>
        <sz val="11"/>
        <rFont val="ＭＳ Ｐゴシック"/>
        <family val="3"/>
        <charset val="128"/>
      </rPr>
      <t xml:space="preserve"> 中学砲丸投(5.000kg)</t>
    </r>
    <r>
      <rPr>
        <sz val="11"/>
        <color theme="1"/>
        <rFont val="ＭＳ Ｐゴシック"/>
        <family val="3"/>
        <charset val="128"/>
        <scheme val="minor"/>
      </rPr>
      <t>,</t>
    </r>
    <r>
      <rPr>
        <sz val="11"/>
        <rFont val="ＭＳ Ｐ明朝"/>
        <family val="3"/>
        <charset val="128"/>
      </rPr>
      <t>やり投</t>
    </r>
    <r>
      <rPr>
        <sz val="11"/>
        <color theme="1"/>
        <rFont val="ＭＳ Ｐゴシック"/>
        <family val="3"/>
        <charset val="128"/>
        <scheme val="minor"/>
      </rPr>
      <t>(0.800kg)</t>
    </r>
    <phoneticPr fontId="9"/>
  </si>
  <si>
    <t>（女子）</t>
    <phoneticPr fontId="9"/>
  </si>
  <si>
    <r>
      <rPr>
        <b/>
        <sz val="11"/>
        <rFont val="ＭＳ ゴシック"/>
        <family val="3"/>
        <charset val="128"/>
      </rPr>
      <t>１００ｍ</t>
    </r>
    <r>
      <rPr>
        <b/>
        <sz val="11"/>
        <rFont val="ＭＳ ゴシック"/>
        <family val="2"/>
        <charset val="128"/>
      </rPr>
      <t>,</t>
    </r>
    <r>
      <rPr>
        <sz val="11"/>
        <rFont val="ＭＳ Ｐ明朝"/>
        <family val="1"/>
        <charset val="128"/>
      </rPr>
      <t>１００ｍＨ(0.840m),</t>
    </r>
    <r>
      <rPr>
        <b/>
        <sz val="11"/>
        <rFont val="ＭＳ Ｐゴシック"/>
        <family val="3"/>
        <charset val="128"/>
      </rPr>
      <t>１００ｍＹＨ(0.762m/8.5m),</t>
    </r>
    <phoneticPr fontId="9"/>
  </si>
  <si>
    <t>（男子）</t>
    <phoneticPr fontId="9"/>
  </si>
  <si>
    <r>
      <rPr>
        <b/>
        <sz val="11"/>
        <rFont val="ＭＳ ゴシック"/>
        <family val="3"/>
        <charset val="128"/>
      </rPr>
      <t>８００ｍ</t>
    </r>
    <r>
      <rPr>
        <b/>
        <sz val="11"/>
        <rFont val="ＭＳ Ｐゴシック"/>
        <family val="3"/>
        <charset val="128"/>
      </rPr>
      <t>，</t>
    </r>
    <r>
      <rPr>
        <b/>
        <sz val="11"/>
        <rFont val="ＭＳ ゴシック"/>
        <family val="3"/>
        <charset val="128"/>
      </rPr>
      <t>３０００ｍ</t>
    </r>
    <r>
      <rPr>
        <sz val="11"/>
        <rFont val="ＭＳ Ｐ明朝"/>
        <family val="1"/>
        <charset val="128"/>
      </rPr>
      <t>,４</t>
    </r>
    <r>
      <rPr>
        <sz val="11"/>
        <color theme="1"/>
        <rFont val="ＭＳ Ｐ明朝"/>
        <family val="1"/>
        <charset val="128"/>
      </rPr>
      <t>００</t>
    </r>
    <r>
      <rPr>
        <sz val="11"/>
        <rFont val="ＭＳ 明朝"/>
        <family val="1"/>
        <charset val="128"/>
      </rPr>
      <t>ｍＨ</t>
    </r>
    <r>
      <rPr>
        <sz val="11"/>
        <color theme="1"/>
        <rFont val="ＭＳ Ｐゴシック"/>
        <family val="3"/>
        <charset val="128"/>
        <scheme val="minor"/>
      </rPr>
      <t>(0.762m),</t>
    </r>
    <r>
      <rPr>
        <b/>
        <sz val="11"/>
        <rFont val="ＭＳ Ｐゴシック"/>
        <family val="3"/>
        <charset val="128"/>
      </rPr>
      <t>４×４００ｍＲ，</t>
    </r>
    <phoneticPr fontId="9"/>
  </si>
  <si>
    <r>
      <rPr>
        <b/>
        <sz val="11"/>
        <rFont val="ＭＳ Ｐゴシック"/>
        <family val="3"/>
        <charset val="128"/>
      </rPr>
      <t>走高跳</t>
    </r>
    <r>
      <rPr>
        <b/>
        <sz val="11"/>
        <rFont val="ＭＳ ゴシック"/>
        <family val="3"/>
        <charset val="128"/>
      </rPr>
      <t>,三段跳,</t>
    </r>
    <r>
      <rPr>
        <b/>
        <sz val="11"/>
        <rFont val="ＭＳ Ｐゴシック"/>
        <family val="3"/>
        <charset val="128"/>
      </rPr>
      <t>円盤投</t>
    </r>
    <r>
      <rPr>
        <b/>
        <sz val="11"/>
        <rFont val="ＭＳ Ｐ明朝"/>
        <family val="1"/>
        <charset val="128"/>
      </rPr>
      <t>(1.000kg)，</t>
    </r>
    <r>
      <rPr>
        <sz val="11"/>
        <rFont val="ＭＳ Ｐ明朝"/>
        <family val="1"/>
        <charset val="128"/>
      </rPr>
      <t>ハンマー投(4.000kg)</t>
    </r>
    <rPh sb="8" eb="10">
      <t>エンバン</t>
    </rPh>
    <phoneticPr fontId="9"/>
  </si>
  <si>
    <r>
      <t>メールアドレス　　　</t>
    </r>
    <r>
      <rPr>
        <b/>
        <sz val="22"/>
        <rFont val="ＭＳ Ｐゴシック"/>
        <family val="3"/>
        <charset val="128"/>
      </rPr>
      <t>nagoya.kirokukai@gmail.com</t>
    </r>
    <phoneticPr fontId="9"/>
  </si>
  <si>
    <t>10．その他</t>
    <phoneticPr fontId="9"/>
  </si>
  <si>
    <t>・２０２１年度登録を完了してください。</t>
    <phoneticPr fontId="58"/>
  </si>
  <si>
    <t>　　　申請中の申し込みは受付けません。</t>
    <phoneticPr fontId="9"/>
  </si>
  <si>
    <t>～13.54</t>
    <phoneticPr fontId="9"/>
  </si>
  <si>
    <t>11.55～</t>
    <phoneticPr fontId="9"/>
  </si>
  <si>
    <t>13.55～</t>
    <phoneticPr fontId="9"/>
  </si>
  <si>
    <t>走幅跳A</t>
    <phoneticPr fontId="9"/>
  </si>
  <si>
    <t>6m15～</t>
    <phoneticPr fontId="58"/>
  </si>
  <si>
    <t>走幅跳A</t>
    <phoneticPr fontId="9"/>
  </si>
  <si>
    <t>4m95～</t>
    <phoneticPr fontId="58"/>
  </si>
  <si>
    <t>走幅跳B</t>
    <phoneticPr fontId="9"/>
  </si>
  <si>
    <t>5m50～6m14</t>
    <phoneticPr fontId="9"/>
  </si>
  <si>
    <t>走幅跳B</t>
    <phoneticPr fontId="9"/>
  </si>
  <si>
    <t>4m35～4m94</t>
    <phoneticPr fontId="9"/>
  </si>
  <si>
    <t>走幅跳C</t>
    <phoneticPr fontId="9"/>
  </si>
  <si>
    <t>～5m49</t>
    <phoneticPr fontId="9"/>
  </si>
  <si>
    <t>この大会から、中学生の三段跳へのエントリーを解禁します。</t>
    <rPh sb="2" eb="4">
      <t>タイカイ</t>
    </rPh>
    <rPh sb="7" eb="10">
      <t>チュウガクセイ</t>
    </rPh>
    <rPh sb="11" eb="14">
      <t>サンダントビ</t>
    </rPh>
    <rPh sb="22" eb="24">
      <t>カイキン</t>
    </rPh>
    <phoneticPr fontId="44"/>
  </si>
  <si>
    <t xml:space="preserve">  　100mのBクラス,ジュニア･ユース･中学規格のハードル,リレー,1500m以上の種目はﾀｲﾑﾚｰｽとします。</t>
    <rPh sb="22" eb="24">
      <t>チュウガク</t>
    </rPh>
    <rPh sb="24" eb="26">
      <t>キカク</t>
    </rPh>
    <rPh sb="41" eb="43">
      <t>イジョウ</t>
    </rPh>
    <rPh sb="44" eb="46">
      <t>シュモク</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</si>
</sst>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quot;¥&quot;\-#,##0"/>
    <numFmt numFmtId="176" formatCode="[$-411]ggge&quot;年&quot;m&quot;月&quot;d&quot;日&quot;;@"/>
    <numFmt numFmtId="177" formatCode="[$-411]m&quot;月&quot;d&quot;日&quot;&quot;(&quot;aaa&quot;)&quot;"/>
    <numFmt numFmtId="178" formatCode="[$-411]m&quot;月&quot;d&quot;日&quot;&quot;(&quot;aaa&quot;)メール必着&quot;"/>
    <numFmt numFmtId="179" formatCode="[$-411]yyyy&quot;年&quot;m&quot;月&quot;d&quot;日&quot;&quot;(&quot;aaa&quot;)&quot;"/>
    <numFmt numFmtId="180" formatCode="[$-F800]dddd\,\ mmmm\ dd\,\ yyyy"/>
    <numFmt numFmtId="181" formatCode="m&quot;月&quot;d&quot;日&quot;;@"/>
    <numFmt numFmtId="182" formatCode="[$-411]m&quot;月&quot;d&quot;日&quot;&quot;(&quot;aaa&quot;)郵送必着&quot;"/>
    <numFmt numFmtId="183" formatCode="[$-411]yyyy&quot;年&quot;m&quot;月&quot;d&quot;日&quot;&quot;(&quot;aaa&quot;)メール必着&quot;"/>
    <numFmt numFmtId="184" formatCode="m&quot;月&quot;d&quot;日&quot;&quot;(&quot;aaa&quot;)&quot;"/>
    <numFmt numFmtId="185" formatCode="[$-411]ggge&quot;年&quot;m&quot;月&quot;d&quot;日&quot;&quot;(&quot;aaa&quot;)郵送必着&quot;"/>
  </numFmts>
  <fonts count="160">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40"/>
      <color rgb="FFFF0000"/>
      <name val="ＭＳ ゴシック"/>
      <family val="3"/>
      <charset val="128"/>
    </font>
    <font>
      <sz val="11"/>
      <name val="ＤＦ平成明朝体W7"/>
      <family val="3"/>
      <charset val="128"/>
    </font>
    <font>
      <b/>
      <sz val="22"/>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b/>
      <sz val="14"/>
      <color indexed="81"/>
      <name val="ＭＳ Ｐゴシック"/>
      <family val="3"/>
      <charset val="128"/>
    </font>
    <font>
      <b/>
      <sz val="16"/>
      <name val="ＭＳ 明朝"/>
      <family val="1"/>
      <charset val="128"/>
    </font>
    <font>
      <b/>
      <i/>
      <sz val="11"/>
      <color theme="1"/>
      <name val="ＭＳ Ｐゴシック"/>
      <family val="3"/>
      <charset val="128"/>
      <scheme val="minor"/>
    </font>
    <font>
      <sz val="6"/>
      <name val="ＭＳ ゴシック"/>
      <family val="2"/>
      <charset val="128"/>
    </font>
    <font>
      <b/>
      <sz val="14"/>
      <name val="ＭＳ Ｐ明朝"/>
      <family val="1"/>
      <charset val="128"/>
    </font>
    <font>
      <b/>
      <sz val="9"/>
      <color indexed="81"/>
      <name val="ＭＳ Ｐゴシック"/>
      <family val="3"/>
      <charset val="128"/>
    </font>
    <font>
      <sz val="11"/>
      <color rgb="FFFF0000"/>
      <name val="ＭＳ 明朝"/>
      <family val="1"/>
      <charset val="128"/>
    </font>
    <font>
      <sz val="11"/>
      <color indexed="81"/>
      <name val="ＭＳ Ｐゴシック"/>
      <family val="3"/>
      <charset val="128"/>
    </font>
    <font>
      <b/>
      <sz val="28"/>
      <color rgb="FFFF0000"/>
      <name val="ＭＳ ゴシック"/>
      <family val="3"/>
      <charset val="128"/>
    </font>
    <font>
      <b/>
      <sz val="12"/>
      <color indexed="81"/>
      <name val="ＭＳ Ｐゴシック"/>
      <family val="3"/>
      <charset val="128"/>
    </font>
    <font>
      <b/>
      <sz val="16"/>
      <name val="ＭＳ Ｐ明朝"/>
      <family val="1"/>
      <charset val="128"/>
    </font>
    <font>
      <sz val="18"/>
      <color theme="3"/>
      <name val="ＭＳ Ｐゴシック"/>
      <family val="2"/>
      <charset val="128"/>
      <scheme val="major"/>
    </font>
    <font>
      <sz val="11"/>
      <name val="ＭＳ Ｐ明朝"/>
      <family val="1"/>
      <charset val="128"/>
    </font>
    <font>
      <b/>
      <sz val="12"/>
      <name val="ＭＳ Ｐゴシック"/>
      <family val="3"/>
      <charset val="128"/>
    </font>
    <font>
      <sz val="12"/>
      <name val="ＭＳ Ｐゴシック"/>
      <family val="3"/>
      <charset val="128"/>
    </font>
    <font>
      <sz val="11"/>
      <name val="ＤＦ平成明朝体W7"/>
      <family val="1"/>
      <charset val="128"/>
    </font>
    <font>
      <b/>
      <sz val="11"/>
      <color indexed="81"/>
      <name val="ＭＳ Ｐゴシック"/>
      <family val="3"/>
      <charset val="128"/>
    </font>
    <font>
      <sz val="14"/>
      <color rgb="FFFF0000"/>
      <name val="HGS創英角ﾎﾟｯﾌﾟ体"/>
      <family val="3"/>
      <charset val="128"/>
    </font>
    <font>
      <b/>
      <sz val="18"/>
      <color indexed="81"/>
      <name val="ＭＳ Ｐゴシック"/>
      <family val="3"/>
      <charset val="128"/>
    </font>
    <font>
      <sz val="9"/>
      <color indexed="81"/>
      <name val="ＭＳ Ｐゴシック"/>
      <family val="3"/>
      <charset val="128"/>
    </font>
    <font>
      <b/>
      <sz val="16"/>
      <color indexed="81"/>
      <name val="ＭＳ Ｐゴシック"/>
      <family val="3"/>
      <charset val="128"/>
    </font>
    <font>
      <b/>
      <sz val="18"/>
      <color theme="8" tint="-0.249977111117893"/>
      <name val="ＭＳ ゴシック"/>
      <family val="3"/>
      <charset val="128"/>
    </font>
    <font>
      <b/>
      <sz val="18"/>
      <color rgb="FFFF0000"/>
      <name val="ＭＳ ゴシック"/>
      <family val="3"/>
      <charset val="128"/>
    </font>
    <font>
      <b/>
      <sz val="16.5"/>
      <color rgb="FF3E3E3E"/>
      <name val="游ゴシック"/>
      <family val="3"/>
      <charset val="128"/>
    </font>
    <font>
      <sz val="11.3"/>
      <color rgb="FF3E3E3E"/>
      <name val="游ゴシック"/>
      <family val="3"/>
      <charset val="128"/>
    </font>
    <font>
      <b/>
      <sz val="16"/>
      <color rgb="FF0886E0"/>
      <name val="メイリオ"/>
      <family val="3"/>
      <charset val="128"/>
    </font>
    <font>
      <sz val="11"/>
      <color rgb="FF000000"/>
      <name val="メイリオ"/>
      <family val="3"/>
      <charset val="128"/>
    </font>
    <font>
      <b/>
      <sz val="18"/>
      <color rgb="FF00B050"/>
      <name val="ＭＳ ゴシック"/>
      <family val="3"/>
      <charset val="128"/>
    </font>
    <font>
      <b/>
      <sz val="18"/>
      <name val="ＭＳ ゴシック"/>
      <family val="3"/>
      <charset val="128"/>
    </font>
    <font>
      <b/>
      <sz val="16"/>
      <color rgb="FFFF0000"/>
      <name val="ＭＳ ゴシック"/>
      <family val="3"/>
      <charset val="128"/>
    </font>
    <font>
      <b/>
      <sz val="16"/>
      <color rgb="FFFF0000"/>
      <name val="HG創英角ﾎﾟｯﾌﾟ体"/>
      <family val="3"/>
      <charset val="128"/>
    </font>
    <font>
      <b/>
      <u/>
      <sz val="11"/>
      <color indexed="8"/>
      <name val="ＭＳ 明朝"/>
      <family val="1"/>
      <charset val="128"/>
    </font>
    <font>
      <b/>
      <i/>
      <sz val="12"/>
      <color rgb="FFFF0000"/>
      <name val="ＭＳ ゴシック"/>
      <family val="3"/>
      <charset val="128"/>
    </font>
    <font>
      <sz val="16"/>
      <name val="HG創英角ﾎﾟｯﾌﾟ体"/>
      <family val="3"/>
      <charset val="128"/>
    </font>
    <font>
      <sz val="20"/>
      <color theme="3"/>
      <name val="HG創英角ﾎﾟｯﾌﾟ体"/>
      <family val="3"/>
      <charset val="128"/>
    </font>
    <font>
      <b/>
      <sz val="16"/>
      <color theme="1"/>
      <name val="ＭＳ Ｐゴシック"/>
      <family val="3"/>
      <charset val="128"/>
      <scheme val="minor"/>
    </font>
    <font>
      <sz val="10"/>
      <name val="ＤＦ平成明朝体W7"/>
      <family val="3"/>
      <charset val="128"/>
    </font>
    <font>
      <sz val="14"/>
      <color rgb="FFFF0000"/>
      <name val="HGP創英ﾌﾟﾚｾﾞﾝｽEB"/>
      <family val="1"/>
      <charset val="128"/>
    </font>
    <font>
      <b/>
      <sz val="14"/>
      <color rgb="FFFF0000"/>
      <name val="HGP創英ﾌﾟﾚｾﾞﾝｽEB"/>
      <family val="1"/>
      <charset val="128"/>
    </font>
    <font>
      <sz val="12"/>
      <name val="ＤＦ平成明朝体W7"/>
      <family val="3"/>
      <charset val="128"/>
    </font>
    <font>
      <b/>
      <sz val="16"/>
      <color rgb="FFFF0000"/>
      <name val="ＭＳ Ｐゴシック"/>
      <family val="3"/>
      <charset val="128"/>
      <scheme val="minor"/>
    </font>
    <font>
      <sz val="11"/>
      <color rgb="FFFF0000"/>
      <name val="ＭＳ Ｐゴシック"/>
      <family val="3"/>
      <charset val="128"/>
      <scheme val="minor"/>
    </font>
    <font>
      <sz val="11"/>
      <name val="ＭＳ Ｐゴシック"/>
      <family val="2"/>
      <charset val="128"/>
    </font>
    <font>
      <sz val="6"/>
      <name val="ＭＳ Ｐゴシック"/>
      <family val="2"/>
      <charset val="128"/>
    </font>
    <font>
      <sz val="9"/>
      <name val="ＭＳ ゴシック"/>
      <family val="3"/>
      <charset val="128"/>
    </font>
    <font>
      <b/>
      <sz val="28"/>
      <color rgb="FFFF0000"/>
      <name val="ARゴシック体S"/>
      <family val="3"/>
      <charset val="128"/>
    </font>
    <font>
      <sz val="28"/>
      <color rgb="FFFF0000"/>
      <name val="ＭＳ ゴシック"/>
      <family val="3"/>
      <charset val="128"/>
    </font>
    <font>
      <b/>
      <sz val="14"/>
      <name val="ＭＳ ゴシック"/>
      <family val="3"/>
      <charset val="128"/>
    </font>
    <font>
      <sz val="14"/>
      <name val="ＭＳ ゴシック"/>
      <family val="3"/>
      <charset val="128"/>
    </font>
    <font>
      <sz val="7"/>
      <name val="ＭＳ ゴシック"/>
      <family val="3"/>
      <charset val="128"/>
    </font>
    <font>
      <sz val="9"/>
      <name val="ＭＳ Ｐゴシック"/>
      <family val="2"/>
      <charset val="128"/>
    </font>
    <font>
      <b/>
      <sz val="9"/>
      <name val="ＭＳ ゴシック"/>
      <family val="3"/>
      <charset val="128"/>
    </font>
    <font>
      <sz val="14"/>
      <color rgb="FFFF0000"/>
      <name val="HG創英角ｺﾞｼｯｸUB"/>
      <family val="3"/>
      <charset val="128"/>
    </font>
    <font>
      <b/>
      <sz val="14"/>
      <color rgb="FFFF0000"/>
      <name val="HG丸ｺﾞｼｯｸM-PRO"/>
      <family val="3"/>
      <charset val="128"/>
    </font>
    <font>
      <b/>
      <i/>
      <u/>
      <sz val="14"/>
      <color rgb="FFFF0000"/>
      <name val="HG丸ｺﾞｼｯｸM-PRO"/>
      <family val="3"/>
      <charset val="128"/>
    </font>
    <font>
      <b/>
      <sz val="14"/>
      <name val="HG丸ｺﾞｼｯｸM-PRO"/>
      <family val="3"/>
      <charset val="128"/>
    </font>
    <font>
      <sz val="16"/>
      <color rgb="FFFF0000"/>
      <name val="HG丸ｺﾞｼｯｸM-PRO"/>
      <family val="3"/>
      <charset val="128"/>
    </font>
    <font>
      <sz val="18"/>
      <color rgb="FFFF0000"/>
      <name val="HGP創英角ﾎﾟｯﾌﾟ体"/>
      <family val="3"/>
      <charset val="128"/>
    </font>
    <font>
      <sz val="12"/>
      <color rgb="FFFF0000"/>
      <name val="HGS創英角ﾎﾟｯﾌﾟ体"/>
      <family val="3"/>
      <charset val="128"/>
    </font>
    <font>
      <b/>
      <sz val="20"/>
      <color indexed="81"/>
      <name val="ＭＳ Ｐゴシック"/>
      <family val="3"/>
      <charset val="128"/>
    </font>
    <font>
      <b/>
      <sz val="14"/>
      <color rgb="FFFF0000"/>
      <name val="BIZ UDPゴシック"/>
      <family val="3"/>
      <charset val="128"/>
    </font>
    <font>
      <b/>
      <sz val="14"/>
      <color rgb="FFFF0000"/>
      <name val="AR P丸ゴシック体E"/>
      <family val="3"/>
      <charset val="128"/>
    </font>
    <font>
      <b/>
      <sz val="11"/>
      <name val="ＭＳ Ｐゴシック"/>
      <family val="3"/>
      <charset val="128"/>
    </font>
    <font>
      <b/>
      <sz val="14"/>
      <name val="ＭＳ Ｐゴシック"/>
      <family val="3"/>
      <charset val="128"/>
    </font>
    <font>
      <b/>
      <sz val="12"/>
      <color rgb="FFFF0000"/>
      <name val="ＭＳ Ｐゴシック"/>
      <family val="3"/>
      <charset val="128"/>
      <scheme val="minor"/>
    </font>
    <font>
      <sz val="14"/>
      <name val="ＭＳ Ｐ明朝"/>
      <family val="1"/>
      <charset val="128"/>
    </font>
    <font>
      <b/>
      <sz val="11"/>
      <name val="ＭＳ Ｐ明朝"/>
      <family val="1"/>
      <charset val="128"/>
    </font>
    <font>
      <b/>
      <u/>
      <sz val="11"/>
      <name val="ＭＳ ゴシック"/>
      <family val="3"/>
      <charset val="128"/>
    </font>
    <font>
      <b/>
      <sz val="14"/>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u val="double"/>
      <sz val="12"/>
      <color theme="1"/>
      <name val="ＭＳ Ｐゴシック"/>
      <family val="3"/>
      <charset val="128"/>
      <scheme val="minor"/>
    </font>
    <font>
      <sz val="6"/>
      <color theme="1"/>
      <name val="ＭＳ Ｐゴシック"/>
      <family val="3"/>
      <charset val="128"/>
      <scheme val="minor"/>
    </font>
    <font>
      <b/>
      <sz val="12"/>
      <name val="HG創英ﾌﾟﾚｾﾞﾝｽEB"/>
      <family val="1"/>
      <charset val="128"/>
    </font>
    <font>
      <sz val="11"/>
      <name val="ＭＳ Ｐ明朝"/>
      <family val="3"/>
      <charset val="128"/>
    </font>
    <font>
      <b/>
      <sz val="12"/>
      <name val="HGS創英ﾌﾟﾚｾﾞﾝｽEB"/>
      <family val="1"/>
      <charset val="128"/>
    </font>
    <font>
      <b/>
      <sz val="11"/>
      <name val="HGS創英ﾌﾟﾚｾﾞﾝｽEB"/>
      <family val="1"/>
      <charset val="128"/>
    </font>
    <font>
      <sz val="11"/>
      <color theme="1"/>
      <name val="ＭＳ Ｐ明朝"/>
      <family val="1"/>
      <charset val="128"/>
    </font>
    <font>
      <b/>
      <sz val="20"/>
      <color theme="3" tint="0.39997558519241921"/>
      <name val="ＭＳ ゴシック"/>
      <family val="3"/>
      <charset val="128"/>
    </font>
    <font>
      <b/>
      <i/>
      <sz val="20"/>
      <color theme="3" tint="0.39997558519241921"/>
      <name val="ＭＳ ゴシック"/>
      <family val="3"/>
      <charset val="128"/>
    </font>
    <font>
      <b/>
      <i/>
      <sz val="18"/>
      <color theme="3" tint="0.39997558519241921"/>
      <name val="ＭＳ ゴシック"/>
      <family val="3"/>
      <charset val="128"/>
    </font>
    <font>
      <b/>
      <i/>
      <sz val="18"/>
      <color rgb="FFFF0000"/>
      <name val="ＭＳ ゴシック"/>
      <family val="3"/>
      <charset val="128"/>
    </font>
    <font>
      <sz val="14"/>
      <name val="HGS創英ﾌﾟﾚｾﾞﾝｽEB"/>
      <family val="1"/>
      <charset val="128"/>
    </font>
    <font>
      <b/>
      <sz val="11"/>
      <name val="HG創英ﾌﾟﾚｾﾞﾝｽEB"/>
      <family val="1"/>
      <charset val="128"/>
    </font>
    <font>
      <b/>
      <sz val="12"/>
      <name val="ＭＳ Ｐ明朝"/>
      <family val="1"/>
      <charset val="128"/>
    </font>
    <font>
      <b/>
      <i/>
      <sz val="9"/>
      <name val="ＭＳ Ｐゴシック"/>
      <family val="3"/>
      <charset val="128"/>
    </font>
    <font>
      <b/>
      <i/>
      <sz val="16"/>
      <name val="ＭＳ Ｐ明朝"/>
      <family val="1"/>
      <charset val="128"/>
    </font>
    <font>
      <b/>
      <u val="double"/>
      <sz val="14"/>
      <name val="ＭＳ Ｐ明朝"/>
      <family val="1"/>
      <charset val="128"/>
    </font>
    <font>
      <b/>
      <i/>
      <sz val="12"/>
      <name val="ＭＳ Ｐゴシック"/>
      <family val="3"/>
      <charset val="128"/>
    </font>
    <font>
      <sz val="16"/>
      <name val="HGｺﾞｼｯｸE"/>
      <family val="3"/>
      <charset val="128"/>
    </font>
    <font>
      <sz val="18"/>
      <name val="ＭＳ Ｐ明朝"/>
      <family val="1"/>
      <charset val="128"/>
    </font>
    <font>
      <sz val="10"/>
      <color theme="1"/>
      <name val="Times New Roman"/>
      <family val="1"/>
    </font>
    <font>
      <sz val="10"/>
      <color theme="1"/>
      <name val="ＭＳ Ｐゴシック"/>
      <family val="3"/>
      <charset val="128"/>
    </font>
    <font>
      <b/>
      <sz val="16"/>
      <color rgb="FFFF0000"/>
      <name val="AR P丸ゴシック体E"/>
      <family val="3"/>
      <charset val="128"/>
    </font>
    <font>
      <sz val="14"/>
      <color theme="1"/>
      <name val="ＭＳ Ｐゴシック"/>
      <family val="3"/>
      <charset val="128"/>
      <scheme val="minor"/>
    </font>
    <font>
      <sz val="18"/>
      <color theme="3"/>
      <name val="HGP創英角ﾎﾟｯﾌﾟ体"/>
      <family val="3"/>
      <charset val="128"/>
    </font>
    <font>
      <b/>
      <sz val="11"/>
      <name val="ＭＳ ゴシック"/>
      <family val="2"/>
      <charset val="128"/>
    </font>
    <font>
      <b/>
      <sz val="11"/>
      <name val="ＭＳ Ｐ明朝"/>
      <family val="3"/>
      <charset val="128"/>
    </font>
    <font>
      <b/>
      <i/>
      <sz val="11"/>
      <name val="ＭＳ Ｐゴシック"/>
      <family val="3"/>
      <charset val="128"/>
    </font>
    <font>
      <b/>
      <sz val="22"/>
      <name val="ＭＳ Ｐゴシック"/>
      <family val="3"/>
      <charset val="128"/>
    </font>
    <font>
      <sz val="11"/>
      <color rgb="FFFF0000"/>
      <name val="ARゴシック体S"/>
      <family val="3"/>
      <charset val="128"/>
    </font>
    <font>
      <b/>
      <u/>
      <sz val="18"/>
      <name val="ＭＳ Ｐゴシック"/>
      <family val="3"/>
      <charset val="128"/>
    </font>
    <font>
      <sz val="11"/>
      <color theme="1"/>
      <name val="AR P丸ゴシック体E"/>
      <family val="3"/>
      <charset val="128"/>
    </font>
    <font>
      <b/>
      <sz val="11"/>
      <name val="HGS創英角ｺﾞｼｯｸUB"/>
      <family val="3"/>
      <charset val="128"/>
    </font>
  </fonts>
  <fills count="13">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1"/>
        <bgColor indexed="64"/>
      </patternFill>
    </fill>
  </fills>
  <borders count="123">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thick">
        <color auto="1"/>
      </top>
      <bottom style="thick">
        <color auto="1"/>
      </bottom>
      <diagonal/>
    </border>
    <border>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dashed">
        <color auto="1"/>
      </right>
      <top style="medium">
        <color indexed="64"/>
      </top>
      <bottom style="medium">
        <color indexed="64"/>
      </bottom>
      <diagonal/>
    </border>
    <border>
      <left style="dashed">
        <color auto="1"/>
      </left>
      <right style="dashed">
        <color auto="1"/>
      </right>
      <top style="medium">
        <color indexed="64"/>
      </top>
      <bottom style="medium">
        <color indexed="64"/>
      </bottom>
      <diagonal/>
    </border>
    <border>
      <left style="dashed">
        <color auto="1"/>
      </left>
      <right style="medium">
        <color indexed="64"/>
      </right>
      <top style="medium">
        <color indexed="64"/>
      </top>
      <bottom style="medium">
        <color indexed="64"/>
      </bottom>
      <diagonal/>
    </border>
    <border>
      <left/>
      <right style="dashed">
        <color auto="1"/>
      </right>
      <top/>
      <bottom style="medium">
        <color indexed="64"/>
      </bottom>
      <diagonal/>
    </border>
    <border>
      <left style="dashed">
        <color auto="1"/>
      </left>
      <right style="medium">
        <color indexed="64"/>
      </right>
      <top/>
      <bottom style="medium">
        <color indexed="64"/>
      </bottom>
      <diagonal/>
    </border>
    <border>
      <left style="medium">
        <color indexed="64"/>
      </left>
      <right style="thin">
        <color indexed="64"/>
      </right>
      <top/>
      <bottom style="dashed">
        <color auto="1"/>
      </bottom>
      <diagonal/>
    </border>
    <border>
      <left style="thin">
        <color indexed="64"/>
      </left>
      <right/>
      <top style="medium">
        <color indexed="64"/>
      </top>
      <bottom style="dashed">
        <color auto="1"/>
      </bottom>
      <diagonal/>
    </border>
    <border>
      <left/>
      <right style="medium">
        <color indexed="64"/>
      </right>
      <top style="medium">
        <color indexed="64"/>
      </top>
      <bottom style="dashed">
        <color auto="1"/>
      </bottom>
      <diagonal/>
    </border>
    <border>
      <left style="medium">
        <color indexed="64"/>
      </left>
      <right style="thin">
        <color indexed="64"/>
      </right>
      <top style="dashed">
        <color auto="1"/>
      </top>
      <bottom style="dashed">
        <color auto="1"/>
      </bottom>
      <diagonal/>
    </border>
    <border>
      <left/>
      <right style="dashed">
        <color auto="1"/>
      </right>
      <top style="dashed">
        <color auto="1"/>
      </top>
      <bottom style="dashed">
        <color auto="1"/>
      </bottom>
      <diagonal/>
    </border>
    <border>
      <left style="dashed">
        <color auto="1"/>
      </left>
      <right style="medium">
        <color indexed="64"/>
      </right>
      <top style="dashed">
        <color auto="1"/>
      </top>
      <bottom style="dashed">
        <color auto="1"/>
      </bottom>
      <diagonal/>
    </border>
    <border>
      <left style="thin">
        <color indexed="64"/>
      </left>
      <right/>
      <top style="dashed">
        <color auto="1"/>
      </top>
      <bottom style="dashed">
        <color auto="1"/>
      </bottom>
      <diagonal/>
    </border>
    <border>
      <left/>
      <right style="medium">
        <color indexed="64"/>
      </right>
      <top style="dashed">
        <color auto="1"/>
      </top>
      <bottom style="dashed">
        <color auto="1"/>
      </bottom>
      <diagonal/>
    </border>
    <border>
      <left style="medium">
        <color indexed="64"/>
      </left>
      <right style="thin">
        <color indexed="64"/>
      </right>
      <top style="medium">
        <color indexed="64"/>
      </top>
      <bottom style="dashed">
        <color auto="1"/>
      </bottom>
      <diagonal/>
    </border>
    <border>
      <left/>
      <right style="dashed">
        <color auto="1"/>
      </right>
      <top/>
      <bottom style="dashed">
        <color auto="1"/>
      </bottom>
      <diagonal/>
    </border>
    <border>
      <left style="dashed">
        <color auto="1"/>
      </left>
      <right style="medium">
        <color indexed="64"/>
      </right>
      <top/>
      <bottom style="dashed">
        <color auto="1"/>
      </bottom>
      <diagonal/>
    </border>
    <border>
      <left style="medium">
        <color indexed="64"/>
      </left>
      <right style="thin">
        <color indexed="64"/>
      </right>
      <top style="dashed">
        <color auto="1"/>
      </top>
      <bottom style="medium">
        <color indexed="64"/>
      </bottom>
      <diagonal/>
    </border>
    <border>
      <left/>
      <right style="dashed">
        <color auto="1"/>
      </right>
      <top style="dashed">
        <color auto="1"/>
      </top>
      <bottom style="medium">
        <color indexed="64"/>
      </bottom>
      <diagonal/>
    </border>
    <border>
      <left style="dashed">
        <color auto="1"/>
      </left>
      <right style="medium">
        <color indexed="64"/>
      </right>
      <top style="dashed">
        <color auto="1"/>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dashed">
        <color auto="1"/>
      </top>
      <bottom style="medium">
        <color indexed="64"/>
      </bottom>
      <diagonal/>
    </border>
    <border>
      <left/>
      <right style="medium">
        <color indexed="64"/>
      </right>
      <top style="dashed">
        <color auto="1"/>
      </top>
      <bottom style="medium">
        <color indexed="64"/>
      </bottom>
      <diagonal/>
    </border>
    <border diagonalUp="1" diagonalDown="1">
      <left style="medium">
        <color indexed="64"/>
      </left>
      <right/>
      <top style="medium">
        <color indexed="64"/>
      </top>
      <bottom style="medium">
        <color indexed="64"/>
      </bottom>
      <diagonal style="medium">
        <color indexed="64"/>
      </diagonal>
    </border>
    <border diagonalUp="1" diagonalDown="1">
      <left style="thin">
        <color indexed="64"/>
      </left>
      <right style="medium">
        <color indexed="64"/>
      </right>
      <top style="medium">
        <color indexed="64"/>
      </top>
      <bottom style="medium">
        <color indexed="64"/>
      </bottom>
      <diagonal style="medium">
        <color indexed="64"/>
      </diagonal>
    </border>
  </borders>
  <cellStyleXfs count="15">
    <xf numFmtId="0" fontId="0" fillId="0" borderId="0">
      <alignment vertical="center"/>
    </xf>
    <xf numFmtId="0" fontId="29" fillId="0" borderId="0"/>
    <xf numFmtId="0" fontId="19" fillId="0" borderId="0">
      <alignment vertical="center"/>
    </xf>
    <xf numFmtId="0" fontId="8" fillId="0" borderId="0">
      <alignment vertical="center"/>
    </xf>
    <xf numFmtId="0" fontId="7" fillId="0" borderId="0">
      <alignment vertical="center"/>
    </xf>
    <xf numFmtId="0" fontId="6" fillId="0" borderId="0">
      <alignment vertical="center"/>
    </xf>
    <xf numFmtId="0" fontId="19" fillId="0" borderId="0">
      <alignment vertical="center"/>
    </xf>
    <xf numFmtId="0" fontId="97" fillId="0" borderId="0">
      <alignment vertical="center"/>
    </xf>
    <xf numFmtId="0" fontId="19" fillId="0" borderId="0">
      <alignment vertical="center"/>
    </xf>
    <xf numFmtId="0" fontId="19" fillId="0" borderId="0">
      <alignment vertical="center"/>
    </xf>
    <xf numFmtId="0" fontId="5" fillId="0" borderId="0">
      <alignment vertical="center"/>
    </xf>
    <xf numFmtId="0" fontId="19" fillId="0" borderId="0" applyFill="0"/>
    <xf numFmtId="0" fontId="4" fillId="0" borderId="0">
      <alignment vertical="center"/>
    </xf>
    <xf numFmtId="0" fontId="3" fillId="0" borderId="0">
      <alignment vertical="center"/>
    </xf>
    <xf numFmtId="0" fontId="3" fillId="0" borderId="0">
      <alignment vertical="center"/>
    </xf>
  </cellStyleXfs>
  <cellXfs count="556">
    <xf numFmtId="0" fontId="0" fillId="0" borderId="0" xfId="0">
      <alignment vertical="center"/>
    </xf>
    <xf numFmtId="0" fontId="30" fillId="0" borderId="0" xfId="0" applyFont="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Fill="1" applyBorder="1" applyAlignment="1">
      <alignment vertical="center"/>
    </xf>
    <xf numFmtId="0" fontId="30" fillId="0" borderId="0" xfId="0" applyFont="1" applyBorder="1" applyAlignment="1">
      <alignment horizontal="center" vertical="center"/>
    </xf>
    <xf numFmtId="0" fontId="0" fillId="0" borderId="0" xfId="0" applyFill="1">
      <alignment vertical="center"/>
    </xf>
    <xf numFmtId="0" fontId="35" fillId="0" borderId="0" xfId="0" applyFont="1" applyAlignment="1">
      <alignment vertical="center"/>
    </xf>
    <xf numFmtId="0" fontId="30"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30" fillId="0" borderId="0" xfId="0" applyFont="1">
      <alignment vertical="center"/>
    </xf>
    <xf numFmtId="49" fontId="30" fillId="0" borderId="0" xfId="0" applyNumberFormat="1" applyFont="1" applyAlignment="1">
      <alignment horizontal="right" vertical="center"/>
    </xf>
    <xf numFmtId="0" fontId="30" fillId="0" borderId="0" xfId="0" applyFont="1" applyAlignment="1">
      <alignment horizontal="right" vertical="center"/>
    </xf>
    <xf numFmtId="0" fontId="31" fillId="0" borderId="0" xfId="0" applyFont="1">
      <alignment vertical="center"/>
    </xf>
    <xf numFmtId="0" fontId="34" fillId="3" borderId="3" xfId="0" applyFont="1" applyFill="1" applyBorder="1" applyAlignment="1">
      <alignment horizontal="center" vertical="center"/>
    </xf>
    <xf numFmtId="0" fontId="30" fillId="5" borderId="0" xfId="0" applyFont="1" applyFill="1">
      <alignment vertical="center"/>
    </xf>
    <xf numFmtId="0" fontId="38" fillId="5" borderId="0" xfId="0" applyFont="1" applyFill="1">
      <alignment vertical="center"/>
    </xf>
    <xf numFmtId="0" fontId="30" fillId="5" borderId="0" xfId="0" applyFont="1" applyFill="1" applyAlignment="1">
      <alignment horizontal="center" vertical="center"/>
    </xf>
    <xf numFmtId="0" fontId="30" fillId="0" borderId="27" xfId="0" applyFont="1" applyBorder="1" applyAlignment="1">
      <alignment horizontal="center" vertical="center"/>
    </xf>
    <xf numFmtId="0" fontId="30" fillId="0" borderId="20" xfId="0" applyFont="1" applyBorder="1" applyAlignment="1">
      <alignment horizontal="center" vertical="center"/>
    </xf>
    <xf numFmtId="0" fontId="0" fillId="0" borderId="29" xfId="0" applyBorder="1">
      <alignment vertical="center"/>
    </xf>
    <xf numFmtId="0" fontId="30" fillId="0" borderId="24" xfId="0" applyFont="1" applyBorder="1" applyAlignment="1">
      <alignment horizontal="center" vertical="center"/>
    </xf>
    <xf numFmtId="0" fontId="34" fillId="3" borderId="6" xfId="0" applyFont="1" applyFill="1" applyBorder="1" applyAlignment="1">
      <alignment horizontal="center" vertical="center"/>
    </xf>
    <xf numFmtId="0" fontId="34" fillId="3" borderId="7" xfId="0" applyFont="1" applyFill="1" applyBorder="1" applyAlignment="1">
      <alignment horizontal="center" vertical="center"/>
    </xf>
    <xf numFmtId="0" fontId="30" fillId="0" borderId="20" xfId="0" applyFont="1" applyBorder="1" applyAlignment="1">
      <alignment horizontal="center" vertical="center" wrapText="1"/>
    </xf>
    <xf numFmtId="0" fontId="39" fillId="3" borderId="6" xfId="0" applyFont="1" applyFill="1" applyBorder="1" applyAlignment="1">
      <alignment horizontal="center" vertical="center"/>
    </xf>
    <xf numFmtId="0" fontId="30" fillId="0" borderId="6" xfId="0" applyFont="1" applyBorder="1" applyAlignment="1">
      <alignment horizontal="center" vertical="center"/>
    </xf>
    <xf numFmtId="0" fontId="0" fillId="0" borderId="0" xfId="0" applyBorder="1">
      <alignment vertical="center"/>
    </xf>
    <xf numFmtId="0" fontId="28" fillId="0" borderId="0" xfId="0" applyFont="1" applyFill="1" applyBorder="1" applyAlignment="1" applyProtection="1">
      <alignment vertical="center"/>
    </xf>
    <xf numFmtId="0" fontId="35"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30" fillId="0" borderId="0" xfId="0" applyFont="1" applyFill="1" applyProtection="1">
      <alignment vertical="center"/>
    </xf>
    <xf numFmtId="0" fontId="30" fillId="0" borderId="0" xfId="0" applyFont="1" applyFill="1" applyBorder="1" applyAlignment="1" applyProtection="1">
      <alignment vertical="center"/>
    </xf>
    <xf numFmtId="0" fontId="0" fillId="0" borderId="0" xfId="0" applyFill="1" applyProtection="1">
      <alignment vertical="center"/>
    </xf>
    <xf numFmtId="0" fontId="32" fillId="5" borderId="0" xfId="0" applyFont="1" applyFill="1" applyAlignment="1">
      <alignment vertical="center"/>
    </xf>
    <xf numFmtId="0" fontId="30" fillId="5" borderId="0" xfId="0" applyFont="1" applyFill="1" applyBorder="1" applyAlignment="1">
      <alignment horizontal="center" vertical="center"/>
    </xf>
    <xf numFmtId="0" fontId="30" fillId="5" borderId="0" xfId="0" applyFont="1" applyFill="1" applyAlignment="1">
      <alignment horizontal="right" vertical="center"/>
    </xf>
    <xf numFmtId="0" fontId="30" fillId="5" borderId="38" xfId="0" applyFont="1" applyFill="1" applyBorder="1">
      <alignment vertical="center"/>
    </xf>
    <xf numFmtId="0" fontId="30" fillId="5" borderId="39" xfId="0" applyFont="1" applyFill="1" applyBorder="1">
      <alignment vertical="center"/>
    </xf>
    <xf numFmtId="0" fontId="30" fillId="5" borderId="40" xfId="0" applyFont="1" applyFill="1" applyBorder="1">
      <alignment vertical="center"/>
    </xf>
    <xf numFmtId="0" fontId="30" fillId="5" borderId="0" xfId="0" applyFont="1" applyFill="1" applyBorder="1" applyAlignment="1">
      <alignment horizontal="right" vertical="center"/>
    </xf>
    <xf numFmtId="0" fontId="30" fillId="5" borderId="41" xfId="0" applyFont="1" applyFill="1" applyBorder="1">
      <alignment vertical="center"/>
    </xf>
    <xf numFmtId="0" fontId="30" fillId="5" borderId="0" xfId="0" applyFont="1" applyFill="1" applyBorder="1">
      <alignment vertical="center"/>
    </xf>
    <xf numFmtId="0" fontId="30" fillId="5" borderId="42" xfId="0" applyFont="1" applyFill="1" applyBorder="1">
      <alignment vertical="center"/>
    </xf>
    <xf numFmtId="0" fontId="30" fillId="5" borderId="43" xfId="0" applyFont="1" applyFill="1" applyBorder="1" applyAlignment="1">
      <alignment horizontal="right" vertical="center"/>
    </xf>
    <xf numFmtId="0" fontId="30" fillId="5" borderId="44" xfId="0" applyFont="1" applyFill="1" applyBorder="1" applyAlignment="1">
      <alignment horizontal="center" vertical="center"/>
    </xf>
    <xf numFmtId="0" fontId="30" fillId="5" borderId="44" xfId="0" applyFont="1" applyFill="1" applyBorder="1" applyAlignment="1">
      <alignment horizontal="left" vertical="center"/>
    </xf>
    <xf numFmtId="0" fontId="30" fillId="5" borderId="45" xfId="0" applyFont="1" applyFill="1" applyBorder="1">
      <alignment vertical="center"/>
    </xf>
    <xf numFmtId="0" fontId="30" fillId="0" borderId="3" xfId="0" applyFont="1" applyBorder="1" applyAlignment="1" applyProtection="1">
      <alignment horizontal="center" vertical="center" shrinkToFit="1"/>
      <protection locked="0"/>
    </xf>
    <xf numFmtId="0" fontId="30" fillId="0" borderId="6" xfId="0" applyFont="1" applyBorder="1" applyAlignment="1" applyProtection="1">
      <alignment horizontal="center" vertical="center" shrinkToFit="1"/>
      <protection locked="0"/>
    </xf>
    <xf numFmtId="0" fontId="30" fillId="0" borderId="0" xfId="0" applyFont="1" applyFill="1" applyBorder="1" applyAlignment="1" applyProtection="1">
      <alignment horizontal="right" vertical="center"/>
    </xf>
    <xf numFmtId="0" fontId="42" fillId="0" borderId="0" xfId="0" applyFont="1" applyBorder="1" applyAlignment="1">
      <alignment vertical="center"/>
    </xf>
    <xf numFmtId="0" fontId="31" fillId="0" borderId="0" xfId="0" applyFont="1" applyAlignment="1">
      <alignment horizontal="center" vertical="center"/>
    </xf>
    <xf numFmtId="0" fontId="48" fillId="5" borderId="0" xfId="0" applyFont="1" applyFill="1" applyAlignment="1">
      <alignment vertical="center"/>
    </xf>
    <xf numFmtId="0" fontId="33" fillId="0" borderId="0" xfId="0" applyFont="1">
      <alignment vertical="center"/>
    </xf>
    <xf numFmtId="0" fontId="33" fillId="0" borderId="3" xfId="0" applyFont="1" applyBorder="1" applyAlignment="1">
      <alignment horizontal="center" vertical="center"/>
    </xf>
    <xf numFmtId="0" fontId="30" fillId="0" borderId="0" xfId="0" applyFont="1" applyFill="1" applyAlignment="1">
      <alignment horizontal="center" vertical="center"/>
    </xf>
    <xf numFmtId="0" fontId="41" fillId="0" borderId="16" xfId="0" applyFont="1" applyFill="1" applyBorder="1" applyAlignment="1" applyProtection="1">
      <alignment horizontal="center" vertical="center" shrinkToFit="1"/>
    </xf>
    <xf numFmtId="0" fontId="41" fillId="0" borderId="17" xfId="0" applyFont="1" applyFill="1" applyBorder="1" applyAlignment="1" applyProtection="1">
      <alignment horizontal="center" vertical="center" shrinkToFit="1"/>
    </xf>
    <xf numFmtId="0" fontId="41" fillId="0" borderId="18" xfId="0" applyFont="1" applyFill="1" applyBorder="1" applyAlignment="1" applyProtection="1">
      <alignment horizontal="center" vertical="center" shrinkToFit="1"/>
    </xf>
    <xf numFmtId="0" fontId="27" fillId="0" borderId="0" xfId="1" applyFont="1" applyFill="1" applyBorder="1" applyAlignment="1" applyProtection="1">
      <alignment horizontal="center" vertical="center"/>
    </xf>
    <xf numFmtId="0" fontId="32" fillId="0" borderId="0" xfId="0" applyFont="1" applyBorder="1" applyAlignment="1">
      <alignment vertical="center"/>
    </xf>
    <xf numFmtId="0" fontId="31" fillId="0" borderId="0" xfId="3" applyFont="1">
      <alignment vertical="center"/>
    </xf>
    <xf numFmtId="0" fontId="30" fillId="0" borderId="0" xfId="3" applyFont="1">
      <alignment vertical="center"/>
    </xf>
    <xf numFmtId="0" fontId="30" fillId="0" borderId="0" xfId="3" applyFont="1" applyAlignment="1">
      <alignment horizontal="right" vertical="center"/>
    </xf>
    <xf numFmtId="0" fontId="12" fillId="5" borderId="0" xfId="0" applyFont="1" applyFill="1" applyAlignment="1">
      <alignment vertical="center"/>
    </xf>
    <xf numFmtId="0" fontId="33" fillId="0" borderId="0" xfId="0" applyFont="1" applyFill="1" applyBorder="1" applyAlignment="1" applyProtection="1">
      <alignment horizontal="center" vertical="center"/>
    </xf>
    <xf numFmtId="0" fontId="31" fillId="0" borderId="0" xfId="0" applyFont="1" applyAlignment="1" applyProtection="1">
      <alignment vertical="center"/>
    </xf>
    <xf numFmtId="0" fontId="12" fillId="5" borderId="0" xfId="0" applyFont="1" applyFill="1" applyBorder="1" applyAlignment="1" applyProtection="1">
      <alignment vertical="center"/>
    </xf>
    <xf numFmtId="0" fontId="30" fillId="5" borderId="0" xfId="0" applyFont="1" applyFill="1" applyAlignment="1" applyProtection="1">
      <alignment horizontal="center" vertical="center"/>
    </xf>
    <xf numFmtId="0" fontId="30" fillId="0" borderId="0" xfId="0" applyFont="1" applyAlignment="1" applyProtection="1">
      <alignment horizontal="center" vertical="center"/>
    </xf>
    <xf numFmtId="0" fontId="31" fillId="0" borderId="0" xfId="0" applyFont="1" applyFill="1" applyBorder="1" applyAlignment="1" applyProtection="1">
      <alignment vertical="center"/>
    </xf>
    <xf numFmtId="0" fontId="30" fillId="0" borderId="0" xfId="0" applyFont="1" applyFill="1" applyBorder="1" applyProtection="1">
      <alignment vertical="center"/>
    </xf>
    <xf numFmtId="0" fontId="30" fillId="0" borderId="23"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30" fillId="0" borderId="17" xfId="0" applyFont="1" applyFill="1" applyBorder="1" applyAlignment="1" applyProtection="1">
      <alignment horizontal="center" vertical="center"/>
    </xf>
    <xf numFmtId="0" fontId="30" fillId="0" borderId="18" xfId="0" applyFont="1" applyFill="1" applyBorder="1" applyAlignment="1" applyProtection="1">
      <alignment horizontal="center" vertical="center"/>
    </xf>
    <xf numFmtId="0" fontId="40" fillId="0" borderId="29" xfId="0" applyFont="1" applyFill="1" applyBorder="1" applyAlignment="1" applyProtection="1">
      <alignment vertical="center"/>
    </xf>
    <xf numFmtId="0" fontId="40" fillId="0" borderId="29"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34" fillId="0" borderId="0" xfId="0" applyFont="1" applyFill="1" applyBorder="1" applyAlignment="1" applyProtection="1">
      <alignment horizontal="center" vertical="center"/>
    </xf>
    <xf numFmtId="0" fontId="33" fillId="0" borderId="2" xfId="0" applyFont="1" applyFill="1" applyBorder="1" applyAlignment="1" applyProtection="1">
      <alignment horizontal="center" vertical="center"/>
    </xf>
    <xf numFmtId="0" fontId="30" fillId="0" borderId="34" xfId="0" applyFont="1" applyFill="1" applyBorder="1" applyProtection="1">
      <alignment vertical="center"/>
    </xf>
    <xf numFmtId="0" fontId="0" fillId="0" borderId="34" xfId="0" applyFill="1" applyBorder="1" applyProtection="1">
      <alignment vertical="center"/>
    </xf>
    <xf numFmtId="0" fontId="30" fillId="0" borderId="0" xfId="0" applyFont="1" applyFill="1" applyAlignment="1" applyProtection="1">
      <alignment horizontal="center" vertical="center"/>
    </xf>
    <xf numFmtId="0" fontId="29" fillId="0" borderId="0" xfId="1" applyAlignment="1" applyProtection="1">
      <alignment horizontal="right" vertical="center" shrinkToFit="1"/>
    </xf>
    <xf numFmtId="0" fontId="29" fillId="0" borderId="0" xfId="1" applyAlignment="1" applyProtection="1">
      <alignment vertical="center"/>
    </xf>
    <xf numFmtId="0" fontId="36" fillId="0" borderId="0" xfId="1" applyFont="1" applyFill="1" applyBorder="1" applyAlignment="1" applyProtection="1">
      <alignment horizontal="center" vertical="center"/>
    </xf>
    <xf numFmtId="0" fontId="33" fillId="0" borderId="0" xfId="1" applyFont="1" applyFill="1" applyBorder="1" applyAlignment="1" applyProtection="1"/>
    <xf numFmtId="0" fontId="0" fillId="0" borderId="0" xfId="0" applyProtection="1">
      <alignment vertical="center"/>
    </xf>
    <xf numFmtId="0" fontId="47" fillId="0" borderId="0" xfId="0" applyFont="1" applyBorder="1" applyAlignment="1" applyProtection="1">
      <alignment vertical="center"/>
    </xf>
    <xf numFmtId="0" fontId="29" fillId="0" borderId="0" xfId="1" applyFont="1" applyAlignment="1" applyProtection="1">
      <alignment vertical="center"/>
    </xf>
    <xf numFmtId="0" fontId="14" fillId="0" borderId="0" xfId="1" applyFont="1" applyAlignment="1" applyProtection="1">
      <alignment horizontal="center" shrinkToFit="1"/>
    </xf>
    <xf numFmtId="0" fontId="16" fillId="0" borderId="0" xfId="1" applyFont="1" applyBorder="1" applyAlignment="1" applyProtection="1">
      <alignment vertical="center" shrinkToFit="1"/>
    </xf>
    <xf numFmtId="0" fontId="19" fillId="0" borderId="0" xfId="1" applyFont="1" applyAlignment="1" applyProtection="1">
      <alignment horizontal="left" vertical="center"/>
    </xf>
    <xf numFmtId="0" fontId="22" fillId="0" borderId="0" xfId="1" applyFont="1" applyBorder="1" applyAlignment="1" applyProtection="1">
      <alignment horizontal="left" vertical="center"/>
    </xf>
    <xf numFmtId="0" fontId="20" fillId="0" borderId="10" xfId="1" applyFont="1" applyBorder="1" applyAlignment="1" applyProtection="1">
      <alignment horizontal="distributed" vertical="center" indent="2"/>
    </xf>
    <xf numFmtId="0" fontId="20" fillId="0" borderId="35" xfId="1" applyFont="1" applyBorder="1" applyAlignment="1" applyProtection="1">
      <alignment horizontal="distributed" vertical="center" indent="1"/>
    </xf>
    <xf numFmtId="5" fontId="27" fillId="0" borderId="21" xfId="1" applyNumberFormat="1" applyFont="1" applyBorder="1" applyAlignment="1" applyProtection="1">
      <alignment vertical="center"/>
    </xf>
    <xf numFmtId="0" fontId="20" fillId="0" borderId="61" xfId="1" applyFont="1" applyBorder="1" applyAlignment="1" applyProtection="1">
      <alignment horizontal="distributed" vertical="center" indent="2"/>
    </xf>
    <xf numFmtId="0" fontId="29" fillId="0" borderId="0" xfId="1" applyBorder="1" applyAlignment="1" applyProtection="1">
      <alignment vertical="center"/>
    </xf>
    <xf numFmtId="0" fontId="36" fillId="0" borderId="0" xfId="1" applyFont="1" applyBorder="1" applyAlignment="1" applyProtection="1">
      <alignment vertical="center" shrinkToFit="1"/>
    </xf>
    <xf numFmtId="0" fontId="23" fillId="0" borderId="0" xfId="1" applyFont="1" applyBorder="1" applyAlignment="1" applyProtection="1"/>
    <xf numFmtId="0" fontId="29" fillId="0" borderId="0" xfId="1" applyBorder="1" applyAlignment="1" applyProtection="1">
      <alignment horizontal="right" shrinkToFit="1"/>
    </xf>
    <xf numFmtId="0" fontId="29" fillId="0" borderId="0" xfId="1" applyBorder="1" applyAlignment="1" applyProtection="1">
      <alignment horizontal="right"/>
    </xf>
    <xf numFmtId="2" fontId="30" fillId="0" borderId="7" xfId="0" applyNumberFormat="1" applyFont="1" applyBorder="1" applyAlignment="1" applyProtection="1">
      <alignment horizontal="center" vertical="center" shrinkToFit="1"/>
      <protection locked="0"/>
    </xf>
    <xf numFmtId="0" fontId="33" fillId="0" borderId="0" xfId="0" applyFont="1" applyAlignment="1">
      <alignment vertical="center" shrinkToFit="1"/>
    </xf>
    <xf numFmtId="0" fontId="20" fillId="0" borderId="13" xfId="1" applyFont="1" applyBorder="1" applyAlignment="1" applyProtection="1">
      <alignment horizontal="distributed" vertical="center" indent="1"/>
    </xf>
    <xf numFmtId="0" fontId="17" fillId="0" borderId="0" xfId="1" applyFont="1" applyBorder="1" applyAlignment="1" applyProtection="1">
      <alignment horizontal="center" vertical="center"/>
    </xf>
    <xf numFmtId="0" fontId="20" fillId="0" borderId="50" xfId="1" applyFont="1" applyBorder="1" applyAlignment="1" applyProtection="1">
      <alignment horizontal="center" vertical="center"/>
    </xf>
    <xf numFmtId="0" fontId="20" fillId="7" borderId="13" xfId="1" applyFont="1" applyFill="1" applyBorder="1" applyAlignment="1" applyProtection="1">
      <alignment horizontal="distributed" vertical="center" indent="2"/>
    </xf>
    <xf numFmtId="0" fontId="35" fillId="0" borderId="0" xfId="1" applyFont="1" applyAlignment="1" applyProtection="1">
      <alignment horizontal="center" vertical="center"/>
    </xf>
    <xf numFmtId="0" fontId="30" fillId="0" borderId="3" xfId="0" applyFont="1" applyBorder="1" applyAlignment="1">
      <alignment horizontal="center" vertical="center" shrinkToFit="1"/>
    </xf>
    <xf numFmtId="0" fontId="27" fillId="0" borderId="66" xfId="1" applyNumberFormat="1" applyFont="1" applyBorder="1" applyAlignment="1" applyProtection="1">
      <alignment horizontal="center" vertical="center"/>
      <protection locked="0"/>
    </xf>
    <xf numFmtId="0" fontId="27" fillId="0" borderId="36" xfId="1" applyNumberFormat="1" applyFont="1" applyBorder="1" applyAlignment="1" applyProtection="1">
      <alignment vertical="center"/>
    </xf>
    <xf numFmtId="0" fontId="33" fillId="0" borderId="0" xfId="0" applyFont="1" applyAlignment="1">
      <alignment vertical="center"/>
    </xf>
    <xf numFmtId="0" fontId="27" fillId="0" borderId="64" xfId="1" applyNumberFormat="1" applyFont="1"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39" fillId="0" borderId="0" xfId="1" applyFont="1" applyAlignment="1" applyProtection="1">
      <alignment vertical="center"/>
    </xf>
    <xf numFmtId="0" fontId="16" fillId="0" borderId="60" xfId="1" applyFont="1" applyBorder="1" applyAlignment="1" applyProtection="1">
      <alignment horizontal="center" vertical="center" shrinkToFit="1"/>
    </xf>
    <xf numFmtId="0" fontId="16" fillId="0" borderId="62" xfId="1" applyFont="1" applyBorder="1" applyAlignment="1" applyProtection="1">
      <alignment horizontal="center" vertical="center" shrinkToFit="1"/>
    </xf>
    <xf numFmtId="0" fontId="30" fillId="0" borderId="32" xfId="0" applyFont="1" applyBorder="1" applyAlignment="1">
      <alignment horizontal="center" vertical="center"/>
    </xf>
    <xf numFmtId="0" fontId="39" fillId="3" borderId="33" xfId="0" applyFont="1" applyFill="1" applyBorder="1" applyAlignment="1">
      <alignment horizontal="center" vertical="center"/>
    </xf>
    <xf numFmtId="0" fontId="30" fillId="0" borderId="33" xfId="0" applyFont="1" applyBorder="1" applyAlignment="1" applyProtection="1">
      <alignment horizontal="center" vertical="center"/>
      <protection locked="0"/>
    </xf>
    <xf numFmtId="0" fontId="34" fillId="3" borderId="33" xfId="0" applyFont="1" applyFill="1" applyBorder="1" applyAlignment="1">
      <alignment horizontal="center" vertical="center"/>
    </xf>
    <xf numFmtId="0" fontId="30" fillId="0" borderId="33" xfId="0" applyFont="1" applyBorder="1" applyAlignment="1" applyProtection="1">
      <alignment horizontal="center" vertical="center" shrinkToFit="1"/>
      <protection locked="0"/>
    </xf>
    <xf numFmtId="0" fontId="30" fillId="2" borderId="32" xfId="0" applyFont="1" applyFill="1" applyBorder="1" applyAlignment="1">
      <alignment horizontal="center" vertical="center"/>
    </xf>
    <xf numFmtId="0" fontId="27" fillId="0" borderId="21" xfId="1" applyNumberFormat="1" applyFont="1" applyBorder="1" applyAlignment="1" applyProtection="1">
      <alignment vertical="center"/>
    </xf>
    <xf numFmtId="0" fontId="30" fillId="0" borderId="48" xfId="0" applyFont="1" applyBorder="1" applyAlignment="1">
      <alignment horizontal="center" vertical="center"/>
    </xf>
    <xf numFmtId="0" fontId="30" fillId="0" borderId="8" xfId="0" applyFont="1" applyBorder="1" applyAlignment="1">
      <alignment horizontal="center" vertical="center"/>
    </xf>
    <xf numFmtId="0" fontId="30" fillId="0" borderId="69" xfId="0" applyFont="1" applyBorder="1" applyAlignment="1" applyProtection="1">
      <alignment horizontal="center" vertical="center"/>
      <protection locked="0"/>
    </xf>
    <xf numFmtId="0" fontId="30" fillId="0" borderId="26" xfId="0" applyFont="1" applyBorder="1" applyAlignment="1" applyProtection="1">
      <alignment horizontal="center" vertical="center" shrinkToFit="1"/>
      <protection locked="0"/>
    </xf>
    <xf numFmtId="0" fontId="30" fillId="0" borderId="8" xfId="0" applyFont="1" applyBorder="1" applyAlignment="1" applyProtection="1">
      <alignment horizontal="center" vertical="center" shrinkToFit="1"/>
      <protection locked="0"/>
    </xf>
    <xf numFmtId="0" fontId="30" fillId="0" borderId="69" xfId="0" applyFont="1" applyBorder="1" applyAlignment="1" applyProtection="1">
      <alignment horizontal="center" vertical="center" shrinkToFit="1"/>
      <protection locked="0"/>
    </xf>
    <xf numFmtId="2" fontId="30" fillId="0" borderId="9" xfId="0" applyNumberFormat="1" applyFont="1" applyBorder="1" applyAlignment="1" applyProtection="1">
      <alignment horizontal="center" vertical="center" shrinkToFit="1"/>
      <protection locked="0"/>
    </xf>
    <xf numFmtId="0" fontId="30" fillId="0" borderId="0" xfId="0" applyFont="1" applyBorder="1" applyAlignment="1">
      <alignment vertical="center"/>
    </xf>
    <xf numFmtId="0" fontId="30" fillId="0" borderId="48" xfId="0" applyFont="1" applyBorder="1" applyAlignment="1">
      <alignment horizontal="right" vertical="center"/>
    </xf>
    <xf numFmtId="0" fontId="31" fillId="0" borderId="48" xfId="0" applyFont="1" applyBorder="1" applyAlignment="1">
      <alignment horizontal="center" vertical="center"/>
    </xf>
    <xf numFmtId="0" fontId="30" fillId="0" borderId="48" xfId="0" applyFont="1" applyBorder="1" applyAlignment="1">
      <alignment vertical="center"/>
    </xf>
    <xf numFmtId="0" fontId="63" fillId="5" borderId="0" xfId="0" applyFont="1" applyFill="1" applyAlignment="1">
      <alignment vertical="center"/>
    </xf>
    <xf numFmtId="0" fontId="30" fillId="5" borderId="0" xfId="0" applyFont="1" applyFill="1" applyBorder="1" applyAlignment="1" applyProtection="1">
      <alignment horizontal="center" vertical="center"/>
    </xf>
    <xf numFmtId="0" fontId="0" fillId="5" borderId="0" xfId="0" applyFill="1" applyProtection="1">
      <alignment vertical="center"/>
    </xf>
    <xf numFmtId="0" fontId="31" fillId="5" borderId="0" xfId="0" applyFont="1" applyFill="1" applyBorder="1" applyAlignment="1" applyProtection="1">
      <alignment vertical="center"/>
    </xf>
    <xf numFmtId="0" fontId="30" fillId="0" borderId="33" xfId="0" applyNumberFormat="1" applyFont="1" applyBorder="1" applyAlignment="1" applyProtection="1">
      <alignment horizontal="center" vertical="center"/>
      <protection locked="0"/>
    </xf>
    <xf numFmtId="0" fontId="30" fillId="0" borderId="14" xfId="0" applyFont="1" applyBorder="1" applyAlignment="1" applyProtection="1">
      <alignment vertical="center"/>
      <protection locked="0"/>
    </xf>
    <xf numFmtId="0" fontId="30" fillId="0" borderId="30" xfId="0" applyFont="1" applyBorder="1" applyAlignment="1" applyProtection="1">
      <alignment vertical="center"/>
      <protection locked="0"/>
    </xf>
    <xf numFmtId="0" fontId="30" fillId="0" borderId="53" xfId="0" applyFont="1" applyBorder="1" applyAlignment="1" applyProtection="1">
      <alignment vertical="center"/>
      <protection locked="0"/>
    </xf>
    <xf numFmtId="0" fontId="30" fillId="0" borderId="56" xfId="0" applyFont="1" applyBorder="1" applyAlignment="1" applyProtection="1">
      <alignment vertical="center"/>
      <protection locked="0"/>
    </xf>
    <xf numFmtId="0" fontId="7" fillId="0" borderId="0" xfId="4" applyAlignment="1"/>
    <xf numFmtId="0" fontId="7" fillId="0" borderId="0" xfId="4">
      <alignment vertical="center"/>
    </xf>
    <xf numFmtId="0" fontId="34" fillId="3" borderId="7" xfId="0" applyFont="1" applyFill="1" applyBorder="1" applyAlignment="1" applyProtection="1">
      <alignment horizontal="center" vertical="center"/>
    </xf>
    <xf numFmtId="0" fontId="34" fillId="3" borderId="3" xfId="0" applyNumberFormat="1" applyFont="1" applyFill="1" applyBorder="1" applyAlignment="1">
      <alignment horizontal="center" vertical="center"/>
    </xf>
    <xf numFmtId="0" fontId="30" fillId="0" borderId="0" xfId="0" applyFont="1" applyFill="1">
      <alignment vertical="center"/>
    </xf>
    <xf numFmtId="0" fontId="76" fillId="0" borderId="0" xfId="0" applyFont="1" applyBorder="1" applyAlignment="1"/>
    <xf numFmtId="0" fontId="77" fillId="0" borderId="0" xfId="0" applyFont="1" applyBorder="1" applyAlignment="1">
      <alignment vertical="center"/>
    </xf>
    <xf numFmtId="0" fontId="76" fillId="0" borderId="0" xfId="0" applyFont="1" applyBorder="1" applyAlignment="1">
      <alignment vertical="top"/>
    </xf>
    <xf numFmtId="180" fontId="30" fillId="0" borderId="0" xfId="0" applyNumberFormat="1" applyFont="1">
      <alignment vertical="center"/>
    </xf>
    <xf numFmtId="0" fontId="78" fillId="0" borderId="0" xfId="0" applyFont="1">
      <alignment vertical="center"/>
    </xf>
    <xf numFmtId="0" fontId="79" fillId="0" borderId="0" xfId="0" applyFont="1">
      <alignment vertical="center"/>
    </xf>
    <xf numFmtId="0" fontId="80" fillId="0" borderId="0" xfId="0" applyFont="1" applyAlignment="1" applyProtection="1">
      <alignment horizontal="left" vertical="center" wrapText="1" indent="1"/>
    </xf>
    <xf numFmtId="0" fontId="81" fillId="0" borderId="0" xfId="0" applyFont="1" applyAlignment="1" applyProtection="1">
      <alignment horizontal="left" vertical="center" wrapText="1" indent="1"/>
    </xf>
    <xf numFmtId="0" fontId="81" fillId="0" borderId="0" xfId="0" applyFont="1" applyProtection="1">
      <alignment vertical="center"/>
    </xf>
    <xf numFmtId="0" fontId="77" fillId="0" borderId="0" xfId="0" applyFont="1" applyBorder="1" applyAlignment="1">
      <alignment horizontal="left" vertical="center"/>
    </xf>
    <xf numFmtId="0" fontId="84" fillId="0" borderId="0" xfId="0" applyFont="1">
      <alignment vertical="center"/>
    </xf>
    <xf numFmtId="0" fontId="85" fillId="0" borderId="0" xfId="0" applyFont="1">
      <alignment vertical="center"/>
    </xf>
    <xf numFmtId="0" fontId="30" fillId="0" borderId="0" xfId="0" applyFont="1" applyFill="1" applyBorder="1" applyAlignment="1">
      <alignment horizontal="left" vertical="center"/>
    </xf>
    <xf numFmtId="0" fontId="30" fillId="0" borderId="0" xfId="0" applyFont="1" applyFill="1" applyBorder="1">
      <alignment vertical="center"/>
    </xf>
    <xf numFmtId="0" fontId="30" fillId="5" borderId="44" xfId="0" applyFont="1" applyFill="1" applyBorder="1" applyAlignment="1">
      <alignment horizontal="right" vertical="center"/>
    </xf>
    <xf numFmtId="0" fontId="88" fillId="0" borderId="0" xfId="0" applyFont="1">
      <alignment vertical="center"/>
    </xf>
    <xf numFmtId="5" fontId="27" fillId="0" borderId="74" xfId="1" applyNumberFormat="1" applyFont="1" applyBorder="1" applyAlignment="1" applyProtection="1">
      <alignment vertical="center"/>
    </xf>
    <xf numFmtId="0" fontId="90" fillId="0" borderId="0" xfId="0" applyFont="1" applyProtection="1">
      <alignment vertical="center"/>
    </xf>
    <xf numFmtId="0" fontId="91" fillId="0" borderId="46" xfId="1" applyFont="1" applyBorder="1" applyAlignment="1" applyProtection="1">
      <alignment horizontal="distributed" vertical="center" indent="1"/>
    </xf>
    <xf numFmtId="0" fontId="92" fillId="0" borderId="0" xfId="0" applyFont="1" applyAlignment="1">
      <alignment vertical="center"/>
    </xf>
    <xf numFmtId="0" fontId="93" fillId="0" borderId="0" xfId="0" applyFont="1" applyAlignment="1">
      <alignment vertical="center"/>
    </xf>
    <xf numFmtId="0" fontId="95" fillId="0" borderId="0" xfId="0" applyFont="1" applyProtection="1">
      <alignment vertical="center"/>
    </xf>
    <xf numFmtId="0" fontId="96" fillId="0" borderId="0" xfId="0" applyFont="1" applyProtection="1">
      <alignment vertical="center"/>
    </xf>
    <xf numFmtId="0" fontId="97" fillId="0" borderId="0" xfId="7">
      <alignment vertical="center"/>
    </xf>
    <xf numFmtId="0" fontId="97" fillId="0" borderId="78" xfId="7" applyBorder="1" applyAlignment="1">
      <alignment horizontal="left" vertical="top" wrapText="1"/>
    </xf>
    <xf numFmtId="0" fontId="100" fillId="0" borderId="0" xfId="7" applyFont="1" applyAlignment="1">
      <alignment horizontal="left" vertical="top"/>
    </xf>
    <xf numFmtId="0" fontId="102" fillId="0" borderId="0" xfId="7" applyFont="1" applyAlignment="1">
      <alignment horizontal="left" vertical="top"/>
    </xf>
    <xf numFmtId="0" fontId="102" fillId="0" borderId="0" xfId="0" applyFont="1" applyAlignment="1">
      <alignment horizontal="left" vertical="top"/>
    </xf>
    <xf numFmtId="0" fontId="99" fillId="0" borderId="78" xfId="7" applyFont="1" applyBorder="1" applyAlignment="1">
      <alignment horizontal="center" vertical="center" wrapText="1"/>
    </xf>
    <xf numFmtId="0" fontId="18" fillId="0" borderId="78" xfId="7" applyFont="1" applyBorder="1" applyAlignment="1">
      <alignment horizontal="center" vertical="center" wrapText="1"/>
    </xf>
    <xf numFmtId="181" fontId="99" fillId="0" borderId="78" xfId="7" applyNumberFormat="1" applyFont="1" applyBorder="1" applyAlignment="1">
      <alignment horizontal="center" vertical="center" wrapText="1"/>
    </xf>
    <xf numFmtId="49" fontId="99" fillId="0" borderId="78" xfId="7" applyNumberFormat="1" applyFont="1" applyBorder="1" applyAlignment="1">
      <alignment horizontal="center" vertical="center" wrapText="1"/>
    </xf>
    <xf numFmtId="0" fontId="99" fillId="0" borderId="78" xfId="7" applyFont="1" applyBorder="1" applyAlignment="1">
      <alignment horizontal="left" vertical="center" wrapText="1"/>
    </xf>
    <xf numFmtId="0" fontId="104" fillId="0" borderId="78" xfId="7" applyFont="1" applyBorder="1" applyAlignment="1">
      <alignment horizontal="left" vertical="center" wrapText="1"/>
    </xf>
    <xf numFmtId="0" fontId="99" fillId="0" borderId="80" xfId="7" applyFont="1" applyBorder="1" applyAlignment="1">
      <alignment horizontal="center" vertical="center" wrapText="1"/>
    </xf>
    <xf numFmtId="0" fontId="104" fillId="0" borderId="78" xfId="7" applyFont="1" applyBorder="1" applyAlignment="1">
      <alignment horizontal="right" vertical="center" wrapText="1"/>
    </xf>
    <xf numFmtId="0" fontId="18" fillId="0" borderId="3" xfId="7" applyFont="1" applyBorder="1" applyAlignment="1">
      <alignment vertical="center"/>
    </xf>
    <xf numFmtId="0" fontId="18" fillId="0" borderId="33" xfId="7" applyFont="1" applyBorder="1" applyAlignment="1">
      <alignment horizontal="center" vertical="center"/>
    </xf>
    <xf numFmtId="0" fontId="106" fillId="0" borderId="0" xfId="7" applyFont="1" applyAlignment="1">
      <alignment horizontal="left" vertical="top"/>
    </xf>
    <xf numFmtId="0" fontId="61" fillId="0" borderId="0" xfId="0" applyFont="1" applyAlignment="1">
      <alignment vertical="center"/>
    </xf>
    <xf numFmtId="0" fontId="0" fillId="0" borderId="0" xfId="0" applyAlignment="1">
      <alignment horizontal="center" vertical="center"/>
    </xf>
    <xf numFmtId="0" fontId="0" fillId="0" borderId="1" xfId="0" applyBorder="1">
      <alignment vertical="center"/>
    </xf>
    <xf numFmtId="0" fontId="0" fillId="0" borderId="86" xfId="0" applyBorder="1">
      <alignment vertical="center"/>
    </xf>
    <xf numFmtId="0" fontId="0" fillId="0" borderId="69" xfId="0" applyBorder="1">
      <alignment vertical="center"/>
    </xf>
    <xf numFmtId="0" fontId="0" fillId="0" borderId="87" xfId="0" applyBorder="1">
      <alignment vertical="center"/>
    </xf>
    <xf numFmtId="0" fontId="0" fillId="0" borderId="2" xfId="0" applyBorder="1">
      <alignment vertical="center"/>
    </xf>
    <xf numFmtId="0" fontId="0" fillId="0" borderId="72" xfId="0" applyBorder="1">
      <alignment vertical="center"/>
    </xf>
    <xf numFmtId="0" fontId="0" fillId="0" borderId="88" xfId="0" applyBorder="1">
      <alignment vertical="center"/>
    </xf>
    <xf numFmtId="0" fontId="30" fillId="0" borderId="3" xfId="0" applyNumberFormat="1" applyFont="1" applyBorder="1" applyAlignment="1" applyProtection="1">
      <alignment horizontal="center" vertical="center" shrinkToFit="1"/>
      <protection locked="0"/>
    </xf>
    <xf numFmtId="0" fontId="30" fillId="0" borderId="22" xfId="0" applyNumberFormat="1" applyFont="1" applyBorder="1" applyAlignment="1" applyProtection="1">
      <alignment horizontal="center" vertical="center" shrinkToFit="1"/>
      <protection locked="0"/>
    </xf>
    <xf numFmtId="0" fontId="30" fillId="0" borderId="31" xfId="0" applyFont="1" applyBorder="1" applyAlignment="1">
      <alignment horizontal="center" vertical="center"/>
    </xf>
    <xf numFmtId="0" fontId="30" fillId="0" borderId="32" xfId="0" applyFont="1" applyBorder="1" applyAlignment="1">
      <alignment horizontal="center" vertical="center"/>
    </xf>
    <xf numFmtId="0" fontId="30" fillId="0" borderId="20" xfId="0" applyFont="1" applyBorder="1" applyAlignment="1">
      <alignment vertical="center"/>
    </xf>
    <xf numFmtId="0" fontId="0" fillId="0" borderId="0" xfId="0" applyAlignment="1" applyProtection="1">
      <alignment horizontal="right" vertical="center"/>
    </xf>
    <xf numFmtId="0" fontId="34" fillId="3" borderId="14" xfId="0" applyFont="1" applyFill="1" applyBorder="1" applyAlignment="1">
      <alignment horizontal="center" vertical="center"/>
    </xf>
    <xf numFmtId="0" fontId="30" fillId="0" borderId="14" xfId="0" applyFont="1" applyBorder="1" applyAlignment="1" applyProtection="1">
      <alignment horizontal="center" vertical="center" shrinkToFit="1"/>
      <protection locked="0"/>
    </xf>
    <xf numFmtId="0" fontId="30" fillId="0" borderId="86" xfId="0" applyFont="1" applyBorder="1" applyAlignment="1" applyProtection="1">
      <alignment horizontal="center" vertical="center" shrinkToFit="1"/>
      <protection locked="0"/>
    </xf>
    <xf numFmtId="0" fontId="30" fillId="0" borderId="22" xfId="0" applyFont="1" applyBorder="1" applyAlignment="1" applyProtection="1">
      <alignment horizontal="center" vertical="center" shrinkToFit="1"/>
      <protection locked="0"/>
    </xf>
    <xf numFmtId="0" fontId="15" fillId="0" borderId="65" xfId="1" applyFont="1" applyBorder="1" applyAlignment="1" applyProtection="1">
      <alignment horizontal="center" vertical="center" shrinkToFit="1"/>
    </xf>
    <xf numFmtId="0" fontId="17" fillId="0" borderId="37" xfId="1" applyFont="1" applyBorder="1" applyAlignment="1" applyProtection="1">
      <alignment horizontal="center" vertical="center"/>
    </xf>
    <xf numFmtId="0" fontId="72" fillId="0" borderId="73" xfId="0" applyFont="1" applyBorder="1" applyAlignment="1">
      <alignment horizontal="center" vertical="center" wrapText="1"/>
    </xf>
    <xf numFmtId="0" fontId="34" fillId="3" borderId="14" xfId="0" applyNumberFormat="1" applyFont="1" applyFill="1" applyBorder="1" applyAlignment="1">
      <alignment horizontal="center" vertical="center"/>
    </xf>
    <xf numFmtId="0" fontId="30" fillId="0" borderId="14" xfId="0" applyNumberFormat="1" applyFont="1" applyBorder="1" applyAlignment="1" applyProtection="1">
      <alignment horizontal="center" vertical="center" shrinkToFit="1"/>
      <protection locked="0"/>
    </xf>
    <xf numFmtId="0" fontId="0" fillId="0" borderId="0" xfId="0" applyAlignment="1"/>
    <xf numFmtId="0" fontId="111" fillId="0" borderId="0" xfId="0" applyFont="1" applyAlignment="1">
      <alignment vertical="center"/>
    </xf>
    <xf numFmtId="0" fontId="45" fillId="0" borderId="0" xfId="0" applyFont="1" applyFill="1" applyBorder="1" applyAlignment="1">
      <alignment vertical="center" shrinkToFit="1"/>
    </xf>
    <xf numFmtId="0" fontId="112" fillId="0" borderId="0" xfId="0" applyFont="1" applyAlignment="1">
      <alignment vertical="center"/>
    </xf>
    <xf numFmtId="0" fontId="30" fillId="0" borderId="3" xfId="0" applyFont="1" applyBorder="1" applyAlignment="1" applyProtection="1">
      <alignment horizontal="center" vertical="center"/>
      <protection locked="0"/>
    </xf>
    <xf numFmtId="0" fontId="30" fillId="0" borderId="22" xfId="0" applyFont="1" applyBorder="1" applyAlignment="1" applyProtection="1">
      <alignment horizontal="center" vertical="center"/>
      <protection locked="0"/>
    </xf>
    <xf numFmtId="0" fontId="115" fillId="0" borderId="37" xfId="1" applyFont="1" applyBorder="1" applyAlignment="1" applyProtection="1">
      <alignment horizontal="center" vertical="center"/>
    </xf>
    <xf numFmtId="2" fontId="30" fillId="2" borderId="7" xfId="0" applyNumberFormat="1" applyFont="1" applyFill="1" applyBorder="1" applyAlignment="1" applyProtection="1">
      <alignment horizontal="center" vertical="center" shrinkToFit="1"/>
      <protection locked="0"/>
    </xf>
    <xf numFmtId="2" fontId="30" fillId="2" borderId="25" xfId="0" applyNumberFormat="1" applyFont="1" applyFill="1" applyBorder="1" applyAlignment="1" applyProtection="1">
      <alignment horizontal="center" vertical="center" shrinkToFit="1"/>
      <protection locked="0"/>
    </xf>
    <xf numFmtId="0" fontId="54" fillId="0" borderId="0" xfId="6" applyFont="1">
      <alignment vertical="center"/>
    </xf>
    <xf numFmtId="0" fontId="116" fillId="0" borderId="0" xfId="0" applyFont="1" applyFill="1" applyBorder="1" applyAlignment="1">
      <alignment horizontal="center" vertical="center"/>
    </xf>
    <xf numFmtId="0" fontId="30" fillId="0" borderId="0" xfId="0" applyFont="1" applyFill="1" applyBorder="1" applyAlignment="1">
      <alignment horizontal="center" vertical="center"/>
    </xf>
    <xf numFmtId="177" fontId="118" fillId="0" borderId="0" xfId="0" applyNumberFormat="1" applyFont="1" applyFill="1" applyBorder="1" applyAlignment="1">
      <alignment horizontal="center" vertical="center"/>
    </xf>
    <xf numFmtId="0" fontId="117" fillId="0" borderId="0" xfId="6" applyFont="1">
      <alignment vertical="center"/>
    </xf>
    <xf numFmtId="0" fontId="19" fillId="0" borderId="0" xfId="6">
      <alignment vertical="center"/>
    </xf>
    <xf numFmtId="0" fontId="67" fillId="0" borderId="0" xfId="6" applyFont="1" applyAlignment="1">
      <alignment horizontal="left" vertical="center" indent="1"/>
    </xf>
    <xf numFmtId="0" fontId="121" fillId="0" borderId="0" xfId="6" applyFont="1">
      <alignment vertical="center"/>
    </xf>
    <xf numFmtId="14" fontId="67" fillId="0" borderId="0" xfId="6" applyNumberFormat="1" applyFont="1">
      <alignment vertical="center"/>
    </xf>
    <xf numFmtId="183" fontId="121" fillId="0" borderId="0" xfId="6" applyNumberFormat="1" applyFont="1" applyAlignment="1">
      <alignment vertical="center"/>
    </xf>
    <xf numFmtId="183" fontId="12" fillId="0" borderId="0" xfId="6" applyNumberFormat="1" applyFont="1" applyAlignment="1">
      <alignment vertical="center"/>
    </xf>
    <xf numFmtId="182" fontId="121" fillId="0" borderId="0" xfId="6" applyNumberFormat="1" applyFont="1" applyAlignment="1">
      <alignment vertical="center"/>
    </xf>
    <xf numFmtId="182" fontId="121" fillId="0" borderId="0" xfId="6" applyNumberFormat="1" applyFont="1" applyAlignment="1">
      <alignment horizontal="center" vertical="center"/>
    </xf>
    <xf numFmtId="0" fontId="19" fillId="0" borderId="51" xfId="6" applyBorder="1">
      <alignment vertical="center"/>
    </xf>
    <xf numFmtId="0" fontId="19" fillId="0" borderId="0" xfId="6" applyBorder="1">
      <alignment vertical="center"/>
    </xf>
    <xf numFmtId="0" fontId="19" fillId="0" borderId="54" xfId="6" applyBorder="1">
      <alignment vertical="center"/>
    </xf>
    <xf numFmtId="0" fontId="19" fillId="0" borderId="13" xfId="6" applyBorder="1">
      <alignment vertical="center"/>
    </xf>
    <xf numFmtId="0" fontId="19" fillId="0" borderId="37" xfId="6" applyBorder="1">
      <alignment vertical="center"/>
    </xf>
    <xf numFmtId="0" fontId="19" fillId="0" borderId="50" xfId="6" applyBorder="1">
      <alignment vertical="center"/>
    </xf>
    <xf numFmtId="0" fontId="69" fillId="0" borderId="0" xfId="6" applyFont="1">
      <alignment vertical="center"/>
    </xf>
    <xf numFmtId="0" fontId="8" fillId="0" borderId="0" xfId="3">
      <alignment vertical="center"/>
    </xf>
    <xf numFmtId="0" fontId="126" fillId="0" borderId="0" xfId="3" applyFont="1">
      <alignment vertical="center"/>
    </xf>
    <xf numFmtId="0" fontId="125" fillId="0" borderId="0" xfId="3" applyFont="1">
      <alignment vertical="center"/>
    </xf>
    <xf numFmtId="0" fontId="8" fillId="0" borderId="27" xfId="3" applyBorder="1" applyAlignment="1">
      <alignment horizontal="center" vertical="center"/>
    </xf>
    <xf numFmtId="0" fontId="8" fillId="0" borderId="20" xfId="3" applyBorder="1" applyAlignment="1">
      <alignment horizontal="center" vertical="center"/>
    </xf>
    <xf numFmtId="181" fontId="18" fillId="0" borderId="20" xfId="7" applyNumberFormat="1" applyFont="1" applyBorder="1" applyAlignment="1">
      <alignment horizontal="center" vertical="center" wrapText="1"/>
    </xf>
    <xf numFmtId="181" fontId="18" fillId="0" borderId="31" xfId="7" applyNumberFormat="1" applyFont="1" applyBorder="1" applyAlignment="1">
      <alignment horizontal="center" vertical="center" wrapText="1"/>
    </xf>
    <xf numFmtId="181" fontId="18" fillId="0" borderId="94" xfId="7" applyNumberFormat="1" applyFont="1" applyBorder="1" applyAlignment="1">
      <alignment horizontal="center" vertical="center" wrapText="1"/>
    </xf>
    <xf numFmtId="181" fontId="18" fillId="0" borderId="95" xfId="7" applyNumberFormat="1" applyFont="1" applyBorder="1" applyAlignment="1">
      <alignment horizontal="center" vertical="center" wrapText="1"/>
    </xf>
    <xf numFmtId="0" fontId="8" fillId="0" borderId="6" xfId="3" applyBorder="1" applyAlignment="1">
      <alignment horizontal="center" vertical="center"/>
    </xf>
    <xf numFmtId="0" fontId="8" fillId="0" borderId="3" xfId="3" applyBorder="1" applyAlignment="1">
      <alignment vertical="center" wrapText="1"/>
    </xf>
    <xf numFmtId="0" fontId="8" fillId="0" borderId="3" xfId="3" applyBorder="1">
      <alignment vertical="center"/>
    </xf>
    <xf numFmtId="0" fontId="8" fillId="0" borderId="14" xfId="3" applyBorder="1">
      <alignment vertical="center"/>
    </xf>
    <xf numFmtId="0" fontId="8" fillId="0" borderId="30" xfId="3" applyBorder="1">
      <alignment vertical="center"/>
    </xf>
    <xf numFmtId="0" fontId="8" fillId="0" borderId="3" xfId="3" applyBorder="1" applyAlignment="1">
      <alignment horizontal="right" vertical="center"/>
    </xf>
    <xf numFmtId="0" fontId="8" fillId="0" borderId="14" xfId="3" applyBorder="1" applyAlignment="1">
      <alignment horizontal="right" vertical="center"/>
    </xf>
    <xf numFmtId="0" fontId="8" fillId="0" borderId="30" xfId="3" applyBorder="1" applyAlignment="1">
      <alignment horizontal="right" vertical="center"/>
    </xf>
    <xf numFmtId="0" fontId="8" fillId="0" borderId="28" xfId="3" applyBorder="1" applyAlignment="1">
      <alignment horizontal="center" vertical="center"/>
    </xf>
    <xf numFmtId="0" fontId="8" fillId="0" borderId="22" xfId="3" applyBorder="1">
      <alignment vertical="center"/>
    </xf>
    <xf numFmtId="0" fontId="8" fillId="0" borderId="53" xfId="3" applyBorder="1">
      <alignment vertical="center"/>
    </xf>
    <xf numFmtId="0" fontId="8" fillId="0" borderId="56" xfId="3" applyBorder="1">
      <alignment vertical="center"/>
    </xf>
    <xf numFmtId="0" fontId="29" fillId="0" borderId="0" xfId="3" applyFont="1">
      <alignment vertical="center"/>
    </xf>
    <xf numFmtId="0" fontId="128" fillId="0" borderId="0" xfId="3" applyFont="1">
      <alignment vertical="center"/>
    </xf>
    <xf numFmtId="0" fontId="127" fillId="0" borderId="0" xfId="3" applyFont="1">
      <alignment vertical="center"/>
    </xf>
    <xf numFmtId="0" fontId="127" fillId="0" borderId="0" xfId="3" applyFont="1" applyAlignment="1">
      <alignment horizontal="left" vertical="center"/>
    </xf>
    <xf numFmtId="0" fontId="29" fillId="0" borderId="0" xfId="3" applyFont="1" applyAlignment="1">
      <alignment horizontal="left" vertical="center"/>
    </xf>
    <xf numFmtId="0" fontId="77" fillId="0" borderId="0" xfId="0" applyFont="1" applyBorder="1" applyAlignment="1">
      <alignment horizontal="center" vertical="center"/>
    </xf>
    <xf numFmtId="5" fontId="27" fillId="0" borderId="49" xfId="1" applyNumberFormat="1" applyFont="1" applyBorder="1" applyAlignment="1" applyProtection="1">
      <alignment vertical="center"/>
    </xf>
    <xf numFmtId="0" fontId="94" fillId="0" borderId="62" xfId="1" applyFont="1" applyBorder="1" applyAlignment="1" applyProtection="1">
      <alignment horizontal="distributed" vertical="center" indent="1"/>
    </xf>
    <xf numFmtId="0" fontId="129" fillId="0" borderId="0" xfId="6" applyFont="1">
      <alignment vertical="center"/>
    </xf>
    <xf numFmtId="0" fontId="117" fillId="0" borderId="0" xfId="6" applyFont="1" applyAlignment="1">
      <alignment vertical="center"/>
    </xf>
    <xf numFmtId="0" fontId="67" fillId="0" borderId="0" xfId="6" applyFont="1" applyAlignment="1">
      <alignment vertical="center"/>
    </xf>
    <xf numFmtId="0" fontId="0" fillId="5" borderId="0" xfId="0" applyFill="1">
      <alignment vertical="center"/>
    </xf>
    <xf numFmtId="0" fontId="130" fillId="0" borderId="0" xfId="6" applyFont="1" applyAlignment="1">
      <alignment horizontal="left" vertical="center" indent="1"/>
    </xf>
    <xf numFmtId="0" fontId="131" fillId="0" borderId="0" xfId="6" applyFont="1">
      <alignment vertical="center"/>
    </xf>
    <xf numFmtId="184" fontId="132" fillId="0" borderId="0" xfId="6" applyNumberFormat="1" applyFont="1" applyAlignment="1">
      <alignment horizontal="left" vertical="center"/>
    </xf>
    <xf numFmtId="177" fontId="117" fillId="0" borderId="0" xfId="6" applyNumberFormat="1" applyFont="1" applyAlignment="1">
      <alignment horizontal="center" vertical="center"/>
    </xf>
    <xf numFmtId="177" fontId="117" fillId="0" borderId="0" xfId="6" applyNumberFormat="1" applyFont="1" applyAlignment="1">
      <alignment vertical="center"/>
    </xf>
    <xf numFmtId="184" fontId="139" fillId="0" borderId="0" xfId="6" applyNumberFormat="1" applyFont="1" applyAlignment="1">
      <alignment horizontal="left" vertical="center"/>
    </xf>
    <xf numFmtId="0" fontId="141" fillId="0" borderId="0" xfId="6" applyFont="1" applyAlignment="1">
      <alignment horizontal="right" vertical="center"/>
    </xf>
    <xf numFmtId="0" fontId="142" fillId="0" borderId="0" xfId="6" applyFont="1">
      <alignment vertical="center"/>
    </xf>
    <xf numFmtId="0" fontId="120" fillId="0" borderId="0" xfId="6" applyFont="1">
      <alignment vertical="center"/>
    </xf>
    <xf numFmtId="185" fontId="65" fillId="0" borderId="0" xfId="6" applyNumberFormat="1" applyFont="1">
      <alignment vertical="center"/>
    </xf>
    <xf numFmtId="183" fontId="121" fillId="0" borderId="0" xfId="6" applyNumberFormat="1" applyFont="1" applyAlignment="1">
      <alignment vertical="center" shrinkToFit="1"/>
    </xf>
    <xf numFmtId="0" fontId="117" fillId="0" borderId="46" xfId="6" applyFont="1" applyBorder="1">
      <alignment vertical="center"/>
    </xf>
    <xf numFmtId="0" fontId="67" fillId="0" borderId="48" xfId="6" applyFont="1" applyBorder="1">
      <alignment vertical="center"/>
    </xf>
    <xf numFmtId="0" fontId="67" fillId="0" borderId="49" xfId="6" applyFont="1" applyBorder="1">
      <alignment vertical="center"/>
    </xf>
    <xf numFmtId="0" fontId="117" fillId="0" borderId="51" xfId="6" applyFont="1" applyBorder="1">
      <alignment vertical="center"/>
    </xf>
    <xf numFmtId="0" fontId="145" fillId="0" borderId="0" xfId="6" applyFont="1">
      <alignment vertical="center"/>
    </xf>
    <xf numFmtId="0" fontId="144" fillId="0" borderId="0" xfId="6" applyFont="1">
      <alignment vertical="center"/>
    </xf>
    <xf numFmtId="0" fontId="146" fillId="0" borderId="0" xfId="6" applyFont="1">
      <alignment vertical="center"/>
    </xf>
    <xf numFmtId="0" fontId="147" fillId="0" borderId="65" xfId="6" applyFont="1" applyBorder="1" applyAlignment="1">
      <alignment horizontal="center" vertical="center" wrapText="1"/>
    </xf>
    <xf numFmtId="0" fontId="148" fillId="0" borderId="101" xfId="6" applyFont="1" applyBorder="1" applyAlignment="1">
      <alignment horizontal="center" vertical="center" wrapText="1"/>
    </xf>
    <xf numFmtId="0" fontId="148" fillId="0" borderId="104" xfId="6" applyFont="1" applyBorder="1" applyAlignment="1">
      <alignment horizontal="center" vertical="center" wrapText="1"/>
    </xf>
    <xf numFmtId="0" fontId="148" fillId="0" borderId="109" xfId="6" applyFont="1" applyBorder="1" applyAlignment="1">
      <alignment horizontal="center" vertical="center" wrapText="1"/>
    </xf>
    <xf numFmtId="0" fontId="148" fillId="0" borderId="112" xfId="6" applyFont="1" applyBorder="1" applyAlignment="1">
      <alignment horizontal="center" vertical="center" wrapText="1"/>
    </xf>
    <xf numFmtId="0" fontId="150" fillId="0" borderId="0" xfId="0" applyFont="1">
      <alignment vertical="center"/>
    </xf>
    <xf numFmtId="0" fontId="123" fillId="0" borderId="0" xfId="0" applyFont="1">
      <alignment vertical="center"/>
    </xf>
    <xf numFmtId="0" fontId="30" fillId="0" borderId="3" xfId="0" applyFont="1" applyBorder="1" applyAlignment="1">
      <alignment horizontal="center" vertical="center"/>
    </xf>
    <xf numFmtId="0" fontId="30" fillId="5" borderId="3" xfId="0" applyFont="1" applyFill="1" applyBorder="1" applyAlignment="1">
      <alignment horizontal="center" vertical="center"/>
    </xf>
    <xf numFmtId="0" fontId="31" fillId="6" borderId="3" xfId="0" applyFont="1" applyFill="1" applyBorder="1" applyAlignment="1">
      <alignment vertical="center"/>
    </xf>
    <xf numFmtId="0" fontId="30" fillId="0" borderId="3" xfId="0" applyFont="1" applyFill="1" applyBorder="1" applyAlignment="1">
      <alignment horizontal="center" vertical="center"/>
    </xf>
    <xf numFmtId="0" fontId="30" fillId="0" borderId="14" xfId="0" applyFont="1" applyBorder="1" applyAlignment="1">
      <alignment horizontal="center" vertical="center"/>
    </xf>
    <xf numFmtId="0" fontId="67" fillId="0" borderId="0" xfId="6" applyFont="1">
      <alignment vertical="center"/>
    </xf>
    <xf numFmtId="0" fontId="130" fillId="0" borderId="0" xfId="6" applyFont="1" applyAlignment="1">
      <alignment vertical="center"/>
    </xf>
    <xf numFmtId="0" fontId="130" fillId="0" borderId="0" xfId="6" applyFont="1">
      <alignment vertical="center"/>
    </xf>
    <xf numFmtId="0" fontId="153" fillId="0" borderId="0" xfId="6" applyFont="1" applyAlignment="1">
      <alignment horizontal="left" vertical="center" indent="1"/>
    </xf>
    <xf numFmtId="0" fontId="30" fillId="8" borderId="1" xfId="0" applyFont="1" applyFill="1" applyBorder="1" applyAlignment="1">
      <alignment horizontal="right" vertical="center"/>
    </xf>
    <xf numFmtId="0" fontId="158" fillId="0" borderId="0" xfId="0" applyFont="1">
      <alignment vertical="center"/>
    </xf>
    <xf numFmtId="0" fontId="2" fillId="0" borderId="0" xfId="4" applyFont="1" applyAlignment="1"/>
    <xf numFmtId="0" fontId="20" fillId="0" borderId="121" xfId="1" applyFont="1" applyBorder="1" applyAlignment="1" applyProtection="1">
      <alignment horizontal="distributed" vertical="center" indent="1"/>
    </xf>
    <xf numFmtId="5" fontId="27" fillId="0" borderId="122" xfId="1" applyNumberFormat="1" applyFont="1" applyBorder="1" applyAlignment="1" applyProtection="1">
      <alignment vertical="center"/>
    </xf>
    <xf numFmtId="0" fontId="0" fillId="0" borderId="0" xfId="0" applyAlignment="1">
      <alignment horizontal="center" vertical="center"/>
    </xf>
    <xf numFmtId="0" fontId="30" fillId="8" borderId="0" xfId="0" applyFont="1" applyFill="1">
      <alignment vertical="center"/>
    </xf>
    <xf numFmtId="0" fontId="0" fillId="8" borderId="0" xfId="0" applyFill="1">
      <alignment vertical="center"/>
    </xf>
    <xf numFmtId="0" fontId="30" fillId="8" borderId="0" xfId="0" applyFont="1" applyFill="1" applyProtection="1">
      <alignment vertical="center"/>
    </xf>
    <xf numFmtId="0" fontId="30" fillId="12" borderId="115" xfId="0" applyFont="1" applyFill="1" applyBorder="1" applyAlignment="1">
      <alignment horizontal="center" vertical="center"/>
    </xf>
    <xf numFmtId="0" fontId="30" fillId="12" borderId="51" xfId="0" applyFont="1" applyFill="1" applyBorder="1" applyAlignment="1">
      <alignment vertical="center"/>
    </xf>
    <xf numFmtId="0" fontId="30" fillId="12" borderId="62" xfId="0" applyFont="1" applyFill="1" applyBorder="1" applyAlignment="1">
      <alignment horizontal="right" vertical="center"/>
    </xf>
    <xf numFmtId="0" fontId="30" fillId="12" borderId="65" xfId="0" applyFont="1" applyFill="1" applyBorder="1" applyAlignment="1" applyProtection="1">
      <alignment horizontal="center" vertical="center"/>
      <protection locked="0"/>
    </xf>
    <xf numFmtId="2" fontId="30" fillId="12" borderId="36" xfId="0" applyNumberFormat="1" applyFont="1" applyFill="1" applyBorder="1" applyAlignment="1" applyProtection="1">
      <alignment horizontal="center" vertical="center"/>
      <protection locked="0"/>
    </xf>
    <xf numFmtId="2" fontId="30" fillId="12" borderId="47" xfId="0" applyNumberFormat="1" applyFont="1" applyFill="1" applyBorder="1" applyAlignment="1" applyProtection="1">
      <alignment horizontal="center" vertical="center"/>
      <protection locked="0"/>
    </xf>
    <xf numFmtId="2" fontId="30" fillId="12" borderId="21" xfId="0" applyNumberFormat="1" applyFont="1" applyFill="1" applyBorder="1" applyAlignment="1" applyProtection="1">
      <alignment horizontal="center" vertical="center"/>
      <protection locked="0"/>
    </xf>
    <xf numFmtId="0" fontId="30" fillId="12" borderId="60" xfId="0" applyFont="1" applyFill="1" applyBorder="1" applyAlignment="1">
      <alignment horizontal="right" vertical="center"/>
    </xf>
    <xf numFmtId="0" fontId="30" fillId="12" borderId="116" xfId="0" applyFont="1" applyFill="1" applyBorder="1" applyAlignment="1" applyProtection="1">
      <alignment horizontal="center" vertical="center"/>
      <protection locked="0"/>
    </xf>
    <xf numFmtId="2" fontId="30" fillId="12" borderId="50" xfId="0" applyNumberFormat="1" applyFont="1" applyFill="1" applyBorder="1" applyAlignment="1" applyProtection="1">
      <alignment horizontal="center" vertical="center"/>
      <protection locked="0"/>
    </xf>
    <xf numFmtId="2" fontId="30" fillId="12" borderId="37" xfId="0" applyNumberFormat="1" applyFont="1" applyFill="1" applyBorder="1" applyAlignment="1" applyProtection="1">
      <alignment horizontal="center" vertical="center"/>
      <protection locked="0"/>
    </xf>
    <xf numFmtId="2" fontId="30" fillId="12" borderId="117" xfId="0" applyNumberFormat="1" applyFont="1" applyFill="1" applyBorder="1" applyAlignment="1" applyProtection="1">
      <alignment horizontal="center" vertical="center"/>
      <protection locked="0"/>
    </xf>
    <xf numFmtId="0" fontId="67" fillId="0" borderId="0" xfId="6" applyFont="1" applyAlignment="1">
      <alignment vertical="center" wrapText="1"/>
    </xf>
    <xf numFmtId="183" fontId="121" fillId="0" borderId="0" xfId="6" applyNumberFormat="1" applyFont="1" applyAlignment="1">
      <alignment horizontal="center" vertical="center"/>
    </xf>
    <xf numFmtId="0" fontId="67" fillId="0" borderId="0" xfId="6" applyFont="1" applyAlignment="1">
      <alignment vertical="top" wrapText="1"/>
    </xf>
    <xf numFmtId="0" fontId="148" fillId="0" borderId="105" xfId="6" applyFont="1" applyBorder="1" applyAlignment="1">
      <alignment horizontal="center" vertical="center" wrapText="1"/>
    </xf>
    <xf numFmtId="0" fontId="148" fillId="0" borderId="106" xfId="6" applyFont="1" applyBorder="1" applyAlignment="1">
      <alignment horizontal="center" vertical="center" wrapText="1"/>
    </xf>
    <xf numFmtId="0" fontId="148" fillId="0" borderId="107" xfId="6" applyFont="1" applyBorder="1" applyAlignment="1">
      <alignment horizontal="center" vertical="center" wrapText="1"/>
    </xf>
    <xf numFmtId="0" fontId="148" fillId="0" borderId="108" xfId="6" applyFont="1" applyBorder="1" applyAlignment="1">
      <alignment horizontal="center" vertical="center" wrapText="1"/>
    </xf>
    <xf numFmtId="0" fontId="148" fillId="0" borderId="113" xfId="6" applyFont="1" applyBorder="1" applyAlignment="1">
      <alignment horizontal="center" vertical="center" wrapText="1"/>
    </xf>
    <xf numFmtId="0" fontId="148" fillId="0" borderId="114" xfId="6" applyFont="1" applyBorder="1" applyAlignment="1">
      <alignment horizontal="center" vertical="center" wrapText="1"/>
    </xf>
    <xf numFmtId="0" fontId="148" fillId="0" borderId="119" xfId="6" applyFont="1" applyBorder="1" applyAlignment="1">
      <alignment horizontal="center" vertical="center" wrapText="1"/>
    </xf>
    <xf numFmtId="0" fontId="148" fillId="0" borderId="120" xfId="6" applyFont="1" applyBorder="1" applyAlignment="1">
      <alignment horizontal="center" vertical="center" wrapText="1"/>
    </xf>
    <xf numFmtId="0" fontId="148" fillId="0" borderId="118" xfId="6" applyFont="1" applyBorder="1" applyAlignment="1">
      <alignment horizontal="center" vertical="center" wrapText="1"/>
    </xf>
    <xf numFmtId="0" fontId="148" fillId="0" borderId="49" xfId="6" applyFont="1" applyBorder="1" applyAlignment="1">
      <alignment horizontal="center" vertical="center" wrapText="1"/>
    </xf>
    <xf numFmtId="0" fontId="148" fillId="0" borderId="64" xfId="6" applyFont="1" applyBorder="1" applyAlignment="1">
      <alignment horizontal="center" vertical="center" wrapText="1"/>
    </xf>
    <xf numFmtId="0" fontId="148" fillId="0" borderId="50" xfId="6" applyFont="1" applyBorder="1" applyAlignment="1">
      <alignment horizontal="center" vertical="center" wrapText="1"/>
    </xf>
    <xf numFmtId="0" fontId="148" fillId="0" borderId="110" xfId="6" applyFont="1" applyBorder="1" applyAlignment="1">
      <alignment horizontal="center" vertical="center" wrapText="1"/>
    </xf>
    <xf numFmtId="0" fontId="148" fillId="0" borderId="111" xfId="6" applyFont="1" applyBorder="1" applyAlignment="1">
      <alignment horizontal="center" vertical="center" wrapText="1"/>
    </xf>
    <xf numFmtId="0" fontId="148" fillId="0" borderId="102" xfId="6" applyFont="1" applyBorder="1" applyAlignment="1">
      <alignment horizontal="center" vertical="center" wrapText="1"/>
    </xf>
    <xf numFmtId="0" fontId="148" fillId="0" borderId="103" xfId="6" applyFont="1" applyBorder="1" applyAlignment="1">
      <alignment horizontal="center" vertical="center" wrapText="1"/>
    </xf>
    <xf numFmtId="0" fontId="147" fillId="0" borderId="96" xfId="6" applyFont="1" applyBorder="1" applyAlignment="1">
      <alignment horizontal="center" vertical="center" wrapText="1"/>
    </xf>
    <xf numFmtId="0" fontId="147" fillId="0" borderId="97" xfId="6" applyFont="1" applyBorder="1" applyAlignment="1">
      <alignment horizontal="center" vertical="center" wrapText="1"/>
    </xf>
    <xf numFmtId="0" fontId="147" fillId="0" borderId="98" xfId="6" applyFont="1" applyBorder="1" applyAlignment="1">
      <alignment horizontal="center" vertical="center" wrapText="1"/>
    </xf>
    <xf numFmtId="0" fontId="147" fillId="0" borderId="35" xfId="6" applyFont="1" applyBorder="1" applyAlignment="1">
      <alignment horizontal="center" vertical="center" wrapText="1"/>
    </xf>
    <xf numFmtId="0" fontId="147" fillId="0" borderId="47" xfId="6" applyFont="1" applyBorder="1" applyAlignment="1">
      <alignment horizontal="center" vertical="center" wrapText="1"/>
    </xf>
    <xf numFmtId="0" fontId="147" fillId="0" borderId="36" xfId="6" applyFont="1" applyBorder="1" applyAlignment="1">
      <alignment horizontal="center" vertical="center" wrapText="1"/>
    </xf>
    <xf numFmtId="0" fontId="49" fillId="0" borderId="99" xfId="6" applyFont="1" applyBorder="1" applyAlignment="1">
      <alignment horizontal="center" vertical="center" wrapText="1"/>
    </xf>
    <xf numFmtId="0" fontId="49" fillId="0" borderId="100" xfId="6" applyFont="1" applyBorder="1" applyAlignment="1">
      <alignment horizontal="center" vertical="center" wrapText="1"/>
    </xf>
    <xf numFmtId="0" fontId="49" fillId="0" borderId="66" xfId="6" applyFont="1" applyBorder="1" applyAlignment="1">
      <alignment horizontal="center" vertical="center" wrapText="1"/>
    </xf>
    <xf numFmtId="0" fontId="49" fillId="0" borderId="36" xfId="6" applyFont="1" applyBorder="1" applyAlignment="1">
      <alignment horizontal="center" vertical="center" wrapText="1"/>
    </xf>
    <xf numFmtId="0" fontId="67" fillId="0" borderId="35" xfId="6" applyFont="1" applyBorder="1" applyAlignment="1">
      <alignment horizontal="center" vertical="center"/>
    </xf>
    <xf numFmtId="0" fontId="67" fillId="0" borderId="47" xfId="6" applyFont="1" applyBorder="1" applyAlignment="1">
      <alignment horizontal="center" vertical="center"/>
    </xf>
    <xf numFmtId="0" fontId="67" fillId="0" borderId="36" xfId="6" applyFont="1" applyBorder="1" applyAlignment="1">
      <alignment horizontal="center" vertical="center"/>
    </xf>
    <xf numFmtId="0" fontId="19" fillId="0" borderId="0" xfId="6" applyFont="1" applyAlignment="1">
      <alignment vertical="center" wrapText="1"/>
    </xf>
    <xf numFmtId="0" fontId="140" fillId="0" borderId="0" xfId="6" applyFont="1" applyAlignment="1">
      <alignment vertical="center" wrapText="1"/>
    </xf>
    <xf numFmtId="0" fontId="67" fillId="0" borderId="0" xfId="6" applyFont="1" applyAlignment="1">
      <alignment vertical="center" wrapText="1"/>
    </xf>
    <xf numFmtId="183" fontId="121" fillId="0" borderId="0" xfId="6" applyNumberFormat="1" applyFont="1" applyAlignment="1">
      <alignment horizontal="center" vertical="center"/>
    </xf>
    <xf numFmtId="0" fontId="156" fillId="0" borderId="37" xfId="6" applyFont="1" applyBorder="1" applyAlignment="1">
      <alignment horizontal="center" vertical="center"/>
    </xf>
    <xf numFmtId="0" fontId="19" fillId="0" borderId="51" xfId="6" applyBorder="1" applyAlignment="1">
      <alignment vertical="center" wrapText="1"/>
    </xf>
    <xf numFmtId="0" fontId="19" fillId="0" borderId="0" xfId="6" applyBorder="1" applyAlignment="1">
      <alignment vertical="center" wrapText="1"/>
    </xf>
    <xf numFmtId="0" fontId="19" fillId="0" borderId="54" xfId="6" applyBorder="1" applyAlignment="1">
      <alignment vertical="center" wrapText="1"/>
    </xf>
    <xf numFmtId="0" fontId="67" fillId="0" borderId="0" xfId="6" applyFont="1" applyAlignment="1">
      <alignment horizontal="left" vertical="top" wrapText="1"/>
    </xf>
    <xf numFmtId="0" fontId="102" fillId="0" borderId="0" xfId="6" applyFont="1" applyAlignment="1">
      <alignment horizontal="center" vertical="center" wrapText="1"/>
    </xf>
    <xf numFmtId="0" fontId="18" fillId="0" borderId="0" xfId="6" applyFont="1" applyAlignment="1">
      <alignment vertical="center" wrapText="1"/>
    </xf>
    <xf numFmtId="0" fontId="67" fillId="0" borderId="0" xfId="6" applyFont="1" applyAlignment="1">
      <alignment vertical="top" wrapText="1"/>
    </xf>
    <xf numFmtId="0" fontId="117" fillId="0" borderId="0" xfId="6" applyFont="1" applyAlignment="1">
      <alignment vertical="center" wrapText="1"/>
    </xf>
    <xf numFmtId="0" fontId="159" fillId="0" borderId="0" xfId="6" applyFont="1" applyAlignment="1">
      <alignment horizontal="center" vertical="center"/>
    </xf>
    <xf numFmtId="0" fontId="138" fillId="0" borderId="0" xfId="6" applyFont="1" applyBorder="1" applyAlignment="1">
      <alignment horizontal="center" vertical="center" wrapText="1"/>
    </xf>
    <xf numFmtId="179" fontId="117" fillId="0" borderId="0" xfId="6" applyNumberFormat="1" applyFont="1" applyAlignment="1">
      <alignment horizontal="center" vertical="center"/>
    </xf>
    <xf numFmtId="0" fontId="108" fillId="0" borderId="14" xfId="0" applyFont="1" applyBorder="1" applyAlignment="1">
      <alignment vertical="center" wrapText="1"/>
    </xf>
    <xf numFmtId="0" fontId="108" fillId="0" borderId="19" xfId="0" applyFont="1" applyBorder="1" applyAlignment="1">
      <alignment vertical="center" wrapText="1"/>
    </xf>
    <xf numFmtId="0" fontId="108" fillId="0" borderId="33" xfId="0" applyFont="1" applyBorder="1" applyAlignment="1">
      <alignment vertical="center" wrapText="1"/>
    </xf>
    <xf numFmtId="0" fontId="77" fillId="0" borderId="0" xfId="0" applyFont="1" applyBorder="1" applyAlignment="1">
      <alignment horizontal="center" vertical="center"/>
    </xf>
    <xf numFmtId="0" fontId="77" fillId="0" borderId="0" xfId="0" applyFont="1" applyBorder="1" applyAlignment="1">
      <alignment vertical="top" wrapText="1"/>
    </xf>
    <xf numFmtId="0" fontId="77" fillId="0" borderId="0" xfId="0" applyFont="1" applyBorder="1" applyAlignment="1">
      <alignment horizontal="left" vertical="top" wrapText="1"/>
    </xf>
    <xf numFmtId="0" fontId="151" fillId="0" borderId="0" xfId="0" applyFont="1" applyAlignment="1">
      <alignment horizontal="center" vertical="center"/>
    </xf>
    <xf numFmtId="0" fontId="116" fillId="8" borderId="35" xfId="0" applyFont="1" applyFill="1" applyBorder="1" applyAlignment="1">
      <alignment horizontal="center" vertical="center"/>
    </xf>
    <xf numFmtId="0" fontId="116" fillId="8" borderId="36" xfId="0" applyFont="1" applyFill="1" applyBorder="1" applyAlignment="1">
      <alignment horizontal="center" vertical="center"/>
    </xf>
    <xf numFmtId="0" fontId="149" fillId="8" borderId="89" xfId="0" applyFont="1" applyFill="1" applyBorder="1" applyAlignment="1">
      <alignment horizontal="center" vertical="center" shrinkToFit="1"/>
    </xf>
    <xf numFmtId="0" fontId="149" fillId="8" borderId="75" xfId="0" applyFont="1" applyFill="1" applyBorder="1" applyAlignment="1">
      <alignment horizontal="center" vertical="center" shrinkToFit="1"/>
    </xf>
    <xf numFmtId="0" fontId="149" fillId="8" borderId="76" xfId="0" applyFont="1" applyFill="1" applyBorder="1" applyAlignment="1">
      <alignment horizontal="center" vertical="center" shrinkToFit="1"/>
    </xf>
    <xf numFmtId="0" fontId="30" fillId="8" borderId="35" xfId="0" applyFont="1" applyFill="1" applyBorder="1" applyAlignment="1">
      <alignment horizontal="center" vertical="center"/>
    </xf>
    <xf numFmtId="0" fontId="30" fillId="8" borderId="47" xfId="0" applyFont="1" applyFill="1" applyBorder="1" applyAlignment="1">
      <alignment horizontal="center" vertical="center"/>
    </xf>
    <xf numFmtId="177" fontId="118" fillId="8" borderId="35" xfId="0" applyNumberFormat="1" applyFont="1" applyFill="1" applyBorder="1" applyAlignment="1">
      <alignment horizontal="center" vertical="center"/>
    </xf>
    <xf numFmtId="177" fontId="118" fillId="8" borderId="47" xfId="0" applyNumberFormat="1" applyFont="1" applyFill="1" applyBorder="1" applyAlignment="1">
      <alignment horizontal="center" vertical="center"/>
    </xf>
    <xf numFmtId="177" fontId="118" fillId="8" borderId="36" xfId="0" applyNumberFormat="1" applyFont="1" applyFill="1" applyBorder="1" applyAlignment="1">
      <alignment horizontal="center" vertical="center"/>
    </xf>
    <xf numFmtId="0" fontId="45" fillId="11" borderId="0" xfId="0" applyFont="1" applyFill="1" applyBorder="1" applyAlignment="1">
      <alignment horizontal="center" vertical="center" shrinkToFit="1"/>
    </xf>
    <xf numFmtId="0" fontId="37" fillId="8" borderId="0" xfId="0" applyFont="1" applyFill="1" applyAlignment="1">
      <alignment horizontal="center" vertical="center"/>
    </xf>
    <xf numFmtId="0" fontId="53" fillId="8" borderId="57" xfId="0" applyFont="1" applyFill="1" applyBorder="1" applyAlignment="1">
      <alignment horizontal="center" vertical="center" shrinkToFit="1"/>
    </xf>
    <xf numFmtId="0" fontId="53" fillId="8" borderId="59" xfId="0" applyFont="1" applyFill="1" applyBorder="1" applyAlignment="1">
      <alignment horizontal="center" vertical="center" shrinkToFit="1"/>
    </xf>
    <xf numFmtId="178" fontId="65" fillId="8" borderId="58" xfId="0" applyNumberFormat="1" applyFont="1" applyFill="1" applyBorder="1" applyAlignment="1">
      <alignment horizontal="center" vertical="center"/>
    </xf>
    <xf numFmtId="178" fontId="65" fillId="8" borderId="59" xfId="0" applyNumberFormat="1" applyFont="1" applyFill="1" applyBorder="1" applyAlignment="1">
      <alignment horizontal="center" vertical="center"/>
    </xf>
    <xf numFmtId="0" fontId="42" fillId="0" borderId="19" xfId="0" applyFont="1" applyBorder="1" applyAlignment="1">
      <alignment vertical="center" shrinkToFit="1"/>
    </xf>
    <xf numFmtId="179" fontId="59" fillId="0" borderId="19" xfId="2" applyNumberFormat="1" applyFont="1" applyBorder="1" applyAlignment="1">
      <alignment horizontal="center" vertical="center"/>
    </xf>
    <xf numFmtId="179" fontId="59" fillId="0" borderId="29" xfId="2" applyNumberFormat="1" applyFont="1" applyBorder="1" applyAlignment="1">
      <alignment horizontal="left" vertical="center"/>
    </xf>
    <xf numFmtId="0" fontId="42" fillId="0" borderId="0" xfId="0" applyFont="1" applyBorder="1" applyAlignment="1">
      <alignment horizontal="center" vertical="center" shrinkToFit="1"/>
    </xf>
    <xf numFmtId="0" fontId="30" fillId="0" borderId="35" xfId="0" applyFont="1" applyBorder="1" applyAlignment="1" applyProtection="1">
      <alignment horizontal="center" vertical="center"/>
      <protection locked="0"/>
    </xf>
    <xf numFmtId="0" fontId="30" fillId="0" borderId="47" xfId="0" applyFont="1" applyBorder="1" applyAlignment="1" applyProtection="1">
      <alignment horizontal="center" vertical="center"/>
      <protection locked="0"/>
    </xf>
    <xf numFmtId="0" fontId="30" fillId="0" borderId="36" xfId="0" applyFont="1" applyBorder="1" applyAlignment="1" applyProtection="1">
      <alignment horizontal="center" vertical="center"/>
      <protection locked="0"/>
    </xf>
    <xf numFmtId="0" fontId="30" fillId="0" borderId="35" xfId="0" applyFont="1" applyBorder="1" applyAlignment="1">
      <alignment horizontal="center" vertical="center"/>
    </xf>
    <xf numFmtId="0" fontId="30" fillId="0" borderId="36" xfId="0" applyFont="1" applyBorder="1" applyAlignment="1">
      <alignment horizontal="center" vertical="center"/>
    </xf>
    <xf numFmtId="0" fontId="107" fillId="0" borderId="35" xfId="0" applyFont="1" applyBorder="1" applyAlignment="1" applyProtection="1">
      <alignment horizontal="center" vertical="center"/>
      <protection locked="0"/>
    </xf>
    <xf numFmtId="0" fontId="107" fillId="0" borderId="47" xfId="0" applyFont="1" applyBorder="1" applyAlignment="1" applyProtection="1">
      <alignment horizontal="center" vertical="center"/>
      <protection locked="0"/>
    </xf>
    <xf numFmtId="0" fontId="107" fillId="0" borderId="36" xfId="0" applyFont="1" applyBorder="1" applyAlignment="1" applyProtection="1">
      <alignment horizontal="center" vertical="center"/>
      <protection locked="0"/>
    </xf>
    <xf numFmtId="0" fontId="30" fillId="0" borderId="12" xfId="0" applyFont="1" applyBorder="1" applyAlignment="1">
      <alignment horizontal="center" vertical="center"/>
    </xf>
    <xf numFmtId="0" fontId="30" fillId="0" borderId="52" xfId="0" applyFont="1" applyBorder="1" applyAlignment="1">
      <alignment horizontal="center" vertical="center"/>
    </xf>
    <xf numFmtId="0" fontId="30" fillId="0" borderId="3" xfId="0" applyFont="1" applyBorder="1" applyAlignment="1">
      <alignment horizontal="distributed" vertical="center" indent="1"/>
    </xf>
    <xf numFmtId="0" fontId="30" fillId="0" borderId="14" xfId="0" applyFont="1" applyBorder="1" applyAlignment="1">
      <alignment horizontal="distributed" vertical="center" indent="1"/>
    </xf>
    <xf numFmtId="0" fontId="33" fillId="0" borderId="28" xfId="0" applyFont="1" applyFill="1" applyBorder="1" applyAlignment="1" applyProtection="1">
      <alignment horizontal="center" vertical="center"/>
      <protection locked="0"/>
    </xf>
    <xf numFmtId="0" fontId="33" fillId="0" borderId="22" xfId="0" applyFont="1" applyFill="1" applyBorder="1" applyAlignment="1" applyProtection="1">
      <alignment horizontal="center" vertical="center"/>
      <protection locked="0"/>
    </xf>
    <xf numFmtId="0" fontId="33" fillId="0" borderId="25" xfId="0" applyFont="1" applyFill="1" applyBorder="1" applyAlignment="1" applyProtection="1">
      <alignment horizontal="center" vertical="center"/>
      <protection locked="0"/>
    </xf>
    <xf numFmtId="0" fontId="49" fillId="0" borderId="3" xfId="0" applyFont="1" applyBorder="1" applyAlignment="1">
      <alignment vertical="center" wrapText="1" shrinkToFit="1"/>
    </xf>
    <xf numFmtId="0" fontId="49" fillId="0" borderId="14" xfId="0" applyFont="1" applyBorder="1" applyAlignment="1">
      <alignment vertical="center" shrinkToFit="1"/>
    </xf>
    <xf numFmtId="0" fontId="70" fillId="9" borderId="35" xfId="1" applyFont="1" applyFill="1" applyBorder="1" applyAlignment="1" applyProtection="1">
      <alignment horizontal="center" vertical="center"/>
    </xf>
    <xf numFmtId="0" fontId="70" fillId="9" borderId="63" xfId="1" applyFont="1" applyFill="1" applyBorder="1" applyAlignment="1" applyProtection="1">
      <alignment horizontal="center" vertical="center"/>
    </xf>
    <xf numFmtId="0" fontId="57" fillId="7" borderId="35" xfId="0" applyFont="1" applyFill="1" applyBorder="1" applyAlignment="1" applyProtection="1">
      <alignment horizontal="center" vertical="center"/>
    </xf>
    <xf numFmtId="0" fontId="57" fillId="7" borderId="47" xfId="0" applyFont="1" applyFill="1" applyBorder="1" applyAlignment="1" applyProtection="1">
      <alignment horizontal="center" vertical="center"/>
    </xf>
    <xf numFmtId="0" fontId="57" fillId="7" borderId="36" xfId="0" applyFont="1" applyFill="1" applyBorder="1" applyAlignment="1" applyProtection="1">
      <alignment horizontal="center" vertical="center"/>
    </xf>
    <xf numFmtId="0" fontId="30" fillId="0" borderId="11" xfId="0" applyFont="1" applyBorder="1" applyAlignment="1">
      <alignment horizontal="center" vertical="center"/>
    </xf>
    <xf numFmtId="0" fontId="30" fillId="0" borderId="33" xfId="0" applyFont="1" applyBorder="1" applyAlignment="1">
      <alignment horizontal="center" vertical="center"/>
    </xf>
    <xf numFmtId="0" fontId="113" fillId="0" borderId="37" xfId="0" applyFont="1" applyBorder="1" applyAlignment="1">
      <alignment horizontal="center" vertical="center"/>
    </xf>
    <xf numFmtId="0" fontId="30" fillId="7" borderId="10" xfId="0" applyFont="1" applyFill="1" applyBorder="1" applyAlignment="1">
      <alignment horizontal="center" vertical="center"/>
    </xf>
    <xf numFmtId="0" fontId="30" fillId="7" borderId="73" xfId="0" applyFont="1" applyFill="1" applyBorder="1" applyAlignment="1">
      <alignment horizontal="center" vertical="center"/>
    </xf>
    <xf numFmtId="0" fontId="30" fillId="7" borderId="15" xfId="0" applyFont="1" applyFill="1" applyBorder="1" applyAlignment="1">
      <alignment horizontal="center" vertical="center"/>
    </xf>
    <xf numFmtId="0" fontId="33" fillId="8" borderId="11" xfId="0" applyFont="1" applyFill="1" applyBorder="1" applyAlignment="1" applyProtection="1">
      <alignment horizontal="center" vertical="center" shrinkToFit="1"/>
    </xf>
    <xf numFmtId="0" fontId="33" fillId="8" borderId="19" xfId="0" applyFont="1" applyFill="1" applyBorder="1" applyAlignment="1" applyProtection="1">
      <alignment horizontal="center" vertical="center" shrinkToFit="1"/>
    </xf>
    <xf numFmtId="0" fontId="33" fillId="8" borderId="30" xfId="0" applyFont="1" applyFill="1" applyBorder="1" applyAlignment="1" applyProtection="1">
      <alignment horizontal="center" vertical="center" shrinkToFit="1"/>
    </xf>
    <xf numFmtId="0" fontId="33" fillId="8" borderId="6" xfId="0" applyFont="1" applyFill="1" applyBorder="1" applyAlignment="1" applyProtection="1">
      <alignment horizontal="center" vertical="center"/>
    </xf>
    <xf numFmtId="0" fontId="33" fillId="8" borderId="3" xfId="0" applyFont="1" applyFill="1" applyBorder="1" applyAlignment="1" applyProtection="1">
      <alignment horizontal="center" vertical="center"/>
    </xf>
    <xf numFmtId="0" fontId="33" fillId="8" borderId="7" xfId="0" applyFont="1" applyFill="1" applyBorder="1" applyAlignment="1" applyProtection="1">
      <alignment horizontal="center" vertical="center"/>
    </xf>
    <xf numFmtId="0" fontId="33" fillId="0" borderId="6"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7" xfId="0" applyFont="1" applyFill="1" applyBorder="1" applyAlignment="1" applyProtection="1">
      <alignment horizontal="center" vertical="center"/>
      <protection locked="0"/>
    </xf>
    <xf numFmtId="0" fontId="43" fillId="0" borderId="51" xfId="0" applyFont="1" applyBorder="1" applyAlignment="1">
      <alignment vertical="center"/>
    </xf>
    <xf numFmtId="0" fontId="43" fillId="0" borderId="0" xfId="0" applyFont="1" applyAlignment="1">
      <alignment vertical="center"/>
    </xf>
    <xf numFmtId="0" fontId="30" fillId="0" borderId="23" xfId="0" applyFont="1" applyBorder="1" applyAlignment="1">
      <alignment horizontal="distributed" vertical="center" indent="1"/>
    </xf>
    <xf numFmtId="0" fontId="30" fillId="0" borderId="72" xfId="0" applyFont="1" applyBorder="1" applyAlignment="1">
      <alignment horizontal="distributed" vertical="center" indent="1"/>
    </xf>
    <xf numFmtId="0" fontId="33" fillId="8" borderId="4" xfId="0" applyFont="1" applyFill="1" applyBorder="1" applyAlignment="1" applyProtection="1">
      <alignment horizontal="center" vertical="center"/>
      <protection locked="0"/>
    </xf>
    <xf numFmtId="0" fontId="33" fillId="8" borderId="23" xfId="0" applyFont="1" applyFill="1" applyBorder="1" applyAlignment="1" applyProtection="1">
      <alignment horizontal="center" vertical="center"/>
      <protection locked="0"/>
    </xf>
    <xf numFmtId="0" fontId="33" fillId="8" borderId="5" xfId="0" applyFont="1" applyFill="1" applyBorder="1" applyAlignment="1" applyProtection="1">
      <alignment horizontal="center" vertical="center"/>
      <protection locked="0"/>
    </xf>
    <xf numFmtId="0" fontId="49" fillId="0" borderId="51" xfId="0" applyFont="1" applyBorder="1" applyAlignment="1">
      <alignment horizontal="left" vertical="center" wrapText="1"/>
    </xf>
    <xf numFmtId="0" fontId="49" fillId="0" borderId="0" xfId="0" applyFont="1" applyBorder="1" applyAlignment="1">
      <alignment horizontal="left" vertical="center" wrapText="1"/>
    </xf>
    <xf numFmtId="0" fontId="33" fillId="5" borderId="27" xfId="0" applyFont="1" applyFill="1" applyBorder="1" applyAlignment="1" applyProtection="1">
      <alignment horizontal="center" vertical="center"/>
    </xf>
    <xf numFmtId="0" fontId="33" fillId="5" borderId="20" xfId="0" applyFont="1" applyFill="1" applyBorder="1" applyAlignment="1" applyProtection="1">
      <alignment horizontal="center" vertical="center"/>
    </xf>
    <xf numFmtId="0" fontId="33" fillId="5" borderId="24" xfId="0" applyFont="1" applyFill="1" applyBorder="1" applyAlignment="1" applyProtection="1">
      <alignment horizontal="center" vertical="center"/>
    </xf>
    <xf numFmtId="0" fontId="32" fillId="0" borderId="51" xfId="0" applyFont="1" applyFill="1" applyBorder="1" applyAlignment="1">
      <alignment vertical="center"/>
    </xf>
    <xf numFmtId="0" fontId="32" fillId="0" borderId="0" xfId="0" applyFont="1" applyFill="1" applyBorder="1" applyAlignment="1">
      <alignment vertical="center"/>
    </xf>
    <xf numFmtId="0" fontId="30" fillId="0" borderId="65" xfId="0" applyFont="1" applyBorder="1" applyAlignment="1">
      <alignment horizontal="distributed" vertical="center" indent="1"/>
    </xf>
    <xf numFmtId="0" fontId="30" fillId="0" borderId="66" xfId="0" applyFont="1" applyBorder="1" applyAlignment="1">
      <alignment horizontal="distributed" vertical="center" indent="1"/>
    </xf>
    <xf numFmtId="0" fontId="31" fillId="12" borderId="35" xfId="0" applyFont="1" applyFill="1" applyBorder="1" applyAlignment="1">
      <alignment horizontal="center" vertical="center"/>
    </xf>
    <xf numFmtId="0" fontId="31" fillId="12" borderId="47" xfId="0" applyFont="1" applyFill="1" applyBorder="1" applyAlignment="1">
      <alignment horizontal="center" vertical="center"/>
    </xf>
    <xf numFmtId="0" fontId="31" fillId="12" borderId="36" xfId="0" applyFont="1" applyFill="1" applyBorder="1" applyAlignment="1">
      <alignment horizontal="center" vertical="center"/>
    </xf>
    <xf numFmtId="0" fontId="30" fillId="0" borderId="3" xfId="0" applyFont="1" applyFill="1" applyBorder="1" applyAlignment="1">
      <alignment vertical="center" wrapText="1"/>
    </xf>
    <xf numFmtId="0" fontId="30" fillId="12" borderId="51" xfId="0" applyFont="1" applyFill="1" applyBorder="1" applyAlignment="1">
      <alignment horizontal="center" vertical="center"/>
    </xf>
    <xf numFmtId="0" fontId="30" fillId="12" borderId="0" xfId="0" applyFont="1" applyFill="1" applyBorder="1" applyAlignment="1">
      <alignment horizontal="center" vertical="center"/>
    </xf>
    <xf numFmtId="0" fontId="30" fillId="12" borderId="54" xfId="0" applyFont="1" applyFill="1" applyBorder="1" applyAlignment="1">
      <alignment horizontal="center" vertical="center"/>
    </xf>
    <xf numFmtId="0" fontId="72" fillId="0" borderId="31" xfId="0" applyFont="1" applyBorder="1" applyAlignment="1">
      <alignment horizontal="center" vertical="center" wrapText="1"/>
    </xf>
    <xf numFmtId="0" fontId="72" fillId="0" borderId="32" xfId="0" applyFont="1" applyBorder="1" applyAlignment="1">
      <alignment horizontal="center" vertical="center" wrapText="1"/>
    </xf>
    <xf numFmtId="2" fontId="30" fillId="2" borderId="11" xfId="0" applyNumberFormat="1" applyFont="1" applyFill="1" applyBorder="1" applyAlignment="1" applyProtection="1">
      <alignment horizontal="center" vertical="center" shrinkToFit="1"/>
      <protection locked="0"/>
    </xf>
    <xf numFmtId="2" fontId="30" fillId="2" borderId="30" xfId="0" applyNumberFormat="1" applyFont="1" applyFill="1" applyBorder="1" applyAlignment="1" applyProtection="1">
      <alignment horizontal="center" vertical="center" shrinkToFit="1"/>
      <protection locked="0"/>
    </xf>
    <xf numFmtId="0" fontId="30" fillId="8" borderId="10" xfId="0" applyFont="1" applyFill="1" applyBorder="1" applyAlignment="1">
      <alignment horizontal="center" vertical="center"/>
    </xf>
    <xf numFmtId="0" fontId="30" fillId="8" borderId="15" xfId="0" applyFont="1" applyFill="1" applyBorder="1" applyAlignment="1">
      <alignment horizontal="center" vertical="center"/>
    </xf>
    <xf numFmtId="0" fontId="34" fillId="3" borderId="11" xfId="0" applyFont="1" applyFill="1" applyBorder="1" applyAlignment="1">
      <alignment horizontal="center" vertical="center"/>
    </xf>
    <xf numFmtId="0" fontId="34" fillId="3" borderId="30" xfId="0" applyFont="1" applyFill="1" applyBorder="1" applyAlignment="1">
      <alignment horizontal="center" vertical="center"/>
    </xf>
    <xf numFmtId="2" fontId="30" fillId="2" borderId="70" xfId="0" applyNumberFormat="1" applyFont="1" applyFill="1" applyBorder="1" applyAlignment="1" applyProtection="1">
      <alignment horizontal="center" vertical="center" shrinkToFit="1"/>
      <protection locked="0"/>
    </xf>
    <xf numFmtId="2" fontId="30" fillId="2" borderId="71" xfId="0" applyNumberFormat="1" applyFont="1" applyFill="1" applyBorder="1" applyAlignment="1" applyProtection="1">
      <alignment horizontal="center" vertical="center" shrinkToFit="1"/>
      <protection locked="0"/>
    </xf>
    <xf numFmtId="0" fontId="30" fillId="10" borderId="10" xfId="0" applyFont="1" applyFill="1" applyBorder="1" applyAlignment="1">
      <alignment horizontal="center" vertical="center"/>
    </xf>
    <xf numFmtId="0" fontId="30" fillId="10" borderId="15" xfId="0" applyFont="1" applyFill="1" applyBorder="1" applyAlignment="1">
      <alignment horizontal="center" vertical="center"/>
    </xf>
    <xf numFmtId="0" fontId="30" fillId="0" borderId="11" xfId="0" applyFont="1" applyBorder="1" applyAlignment="1" applyProtection="1">
      <alignment horizontal="center" vertical="center" shrinkToFit="1"/>
      <protection locked="0"/>
    </xf>
    <xf numFmtId="0" fontId="30" fillId="0" borderId="30" xfId="0" applyFont="1" applyBorder="1" applyAlignment="1" applyProtection="1">
      <alignment horizontal="center" vertical="center" shrinkToFit="1"/>
      <protection locked="0"/>
    </xf>
    <xf numFmtId="0" fontId="30" fillId="0" borderId="70" xfId="0" applyFont="1" applyBorder="1" applyAlignment="1" applyProtection="1">
      <alignment horizontal="center" vertical="center" shrinkToFit="1"/>
      <protection locked="0"/>
    </xf>
    <xf numFmtId="0" fontId="30" fillId="0" borderId="71" xfId="0" applyFont="1" applyBorder="1" applyAlignment="1" applyProtection="1">
      <alignment horizontal="center" vertical="center" shrinkToFit="1"/>
      <protection locked="0"/>
    </xf>
    <xf numFmtId="0" fontId="33" fillId="0" borderId="35" xfId="0" applyFont="1" applyFill="1" applyBorder="1" applyAlignment="1" applyProtection="1">
      <alignment horizontal="center" vertical="center"/>
    </xf>
    <xf numFmtId="0" fontId="33" fillId="0" borderId="47" xfId="0" applyFont="1" applyFill="1" applyBorder="1" applyAlignment="1" applyProtection="1">
      <alignment horizontal="center" vertical="center"/>
    </xf>
    <xf numFmtId="0" fontId="33" fillId="0" borderId="3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33" fillId="4" borderId="3"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0" fontId="33" fillId="4" borderId="14" xfId="0" applyFont="1" applyFill="1" applyBorder="1" applyAlignment="1" applyProtection="1">
      <alignment horizontal="center" vertical="center"/>
    </xf>
    <xf numFmtId="0" fontId="33" fillId="4" borderId="19" xfId="0" applyFont="1" applyFill="1" applyBorder="1" applyAlignment="1" applyProtection="1">
      <alignment horizontal="center" vertical="center"/>
    </xf>
    <xf numFmtId="0" fontId="33" fillId="4" borderId="33" xfId="0" applyFont="1" applyFill="1" applyBorder="1" applyAlignment="1" applyProtection="1">
      <alignment horizontal="center" vertical="center"/>
    </xf>
    <xf numFmtId="0" fontId="30" fillId="0" borderId="26" xfId="0" applyFont="1" applyFill="1" applyBorder="1" applyAlignment="1" applyProtection="1">
      <alignment horizontal="center" vertical="center"/>
    </xf>
    <xf numFmtId="0" fontId="30" fillId="0" borderId="34" xfId="0" applyFont="1" applyFill="1" applyBorder="1" applyAlignment="1" applyProtection="1">
      <alignment horizontal="center" vertical="center"/>
    </xf>
    <xf numFmtId="0" fontId="30" fillId="0" borderId="23" xfId="0" applyFont="1" applyFill="1" applyBorder="1" applyAlignment="1" applyProtection="1">
      <alignment horizontal="center" vertical="center"/>
    </xf>
    <xf numFmtId="0" fontId="119" fillId="0" borderId="0" xfId="1" applyFont="1" applyAlignment="1" applyProtection="1">
      <alignment horizontal="center" vertical="center"/>
    </xf>
    <xf numFmtId="0" fontId="0" fillId="0" borderId="0" xfId="0" applyAlignment="1" applyProtection="1">
      <alignment horizontal="center" vertical="top" wrapText="1"/>
    </xf>
    <xf numFmtId="176" fontId="46" fillId="0" borderId="0" xfId="1" applyNumberFormat="1" applyFont="1" applyAlignment="1" applyProtection="1">
      <alignment horizontal="distributed" vertical="center" indent="4"/>
    </xf>
    <xf numFmtId="0" fontId="17" fillId="0" borderId="37" xfId="1" applyFont="1" applyBorder="1" applyAlignment="1" applyProtection="1">
      <alignment horizontal="center" vertical="center"/>
    </xf>
    <xf numFmtId="0" fontId="17" fillId="0" borderId="0" xfId="1" applyFont="1" applyBorder="1" applyAlignment="1" applyProtection="1">
      <alignment horizontal="center" vertical="center"/>
    </xf>
    <xf numFmtId="0" fontId="0" fillId="0" borderId="53" xfId="0" applyBorder="1" applyAlignment="1" applyProtection="1">
      <alignment horizontal="center" vertical="center"/>
    </xf>
    <xf numFmtId="0" fontId="0" fillId="0" borderId="55" xfId="0" applyBorder="1" applyAlignment="1" applyProtection="1">
      <alignment horizontal="center" vertical="center"/>
    </xf>
    <xf numFmtId="0" fontId="0" fillId="0" borderId="56" xfId="0" applyBorder="1" applyAlignment="1" applyProtection="1">
      <alignment horizontal="center" vertical="center"/>
    </xf>
    <xf numFmtId="0" fontId="27" fillId="0" borderId="31" xfId="1" applyNumberFormat="1" applyFont="1" applyBorder="1" applyAlignment="1" applyProtection="1">
      <alignment horizontal="center" vertical="center"/>
    </xf>
    <xf numFmtId="0" fontId="27" fillId="0" borderId="15" xfId="1" applyNumberFormat="1" applyFont="1" applyBorder="1" applyAlignment="1" applyProtection="1">
      <alignment horizontal="center" vertical="center"/>
    </xf>
    <xf numFmtId="0" fontId="0" fillId="0" borderId="20" xfId="0" applyBorder="1" applyAlignment="1" applyProtection="1">
      <alignment horizontal="center" vertical="center"/>
    </xf>
    <xf numFmtId="0" fontId="0" fillId="0" borderId="24" xfId="0" applyBorder="1" applyAlignment="1" applyProtection="1">
      <alignment horizontal="center" vertical="center"/>
    </xf>
    <xf numFmtId="0" fontId="27" fillId="0" borderId="67" xfId="1" applyNumberFormat="1" applyFont="1" applyBorder="1" applyAlignment="1" applyProtection="1">
      <alignment horizontal="center" vertical="center"/>
    </xf>
    <xf numFmtId="0" fontId="27" fillId="0" borderId="68" xfId="1" applyNumberFormat="1" applyFont="1" applyBorder="1" applyAlignment="1" applyProtection="1">
      <alignment horizontal="center" vertical="center"/>
    </xf>
    <xf numFmtId="0" fontId="43" fillId="5" borderId="0" xfId="1" applyFont="1" applyFill="1" applyAlignment="1" applyProtection="1">
      <alignment horizontal="center" vertical="center"/>
    </xf>
    <xf numFmtId="0" fontId="56" fillId="0" borderId="0" xfId="1" applyFont="1" applyAlignment="1" applyProtection="1">
      <alignment horizontal="distributed" vertical="center" indent="8" shrinkToFit="1"/>
    </xf>
    <xf numFmtId="0" fontId="15" fillId="0" borderId="66" xfId="1" applyFont="1" applyBorder="1" applyAlignment="1" applyProtection="1">
      <alignment horizontal="center" vertical="center" shrinkToFit="1"/>
    </xf>
    <xf numFmtId="0" fontId="15" fillId="0" borderId="47" xfId="1" applyFont="1" applyBorder="1" applyAlignment="1" applyProtection="1">
      <alignment horizontal="center" vertical="center" shrinkToFit="1"/>
    </xf>
    <xf numFmtId="0" fontId="15" fillId="0" borderId="36" xfId="1" applyFont="1" applyBorder="1" applyAlignment="1" applyProtection="1">
      <alignment horizontal="center" vertical="center" shrinkToFit="1"/>
    </xf>
    <xf numFmtId="0" fontId="25" fillId="0" borderId="35" xfId="1" applyFont="1" applyBorder="1" applyAlignment="1" applyProtection="1">
      <alignment horizontal="center" shrinkToFit="1"/>
    </xf>
    <xf numFmtId="0" fontId="25" fillId="0" borderId="47" xfId="1" applyFont="1" applyBorder="1" applyAlignment="1" applyProtection="1">
      <alignment horizontal="center" shrinkToFit="1"/>
    </xf>
    <xf numFmtId="0" fontId="25" fillId="0" borderId="36" xfId="1" applyFont="1" applyBorder="1" applyAlignment="1" applyProtection="1">
      <alignment horizontal="center" shrinkToFit="1"/>
    </xf>
    <xf numFmtId="0" fontId="36" fillId="0" borderId="0" xfId="0" applyFont="1" applyBorder="1" applyAlignment="1" applyProtection="1">
      <alignment horizontal="center" vertical="center" shrinkToFit="1"/>
    </xf>
    <xf numFmtId="0" fontId="127" fillId="0" borderId="0" xfId="3" applyFont="1" applyAlignment="1">
      <alignment horizontal="left" vertical="center"/>
    </xf>
    <xf numFmtId="0" fontId="29" fillId="0" borderId="0" xfId="3" applyFont="1" applyAlignment="1">
      <alignment horizontal="left" vertical="center"/>
    </xf>
    <xf numFmtId="0" fontId="8" fillId="0" borderId="0" xfId="3" applyAlignment="1">
      <alignment horizontal="center" vertical="center"/>
    </xf>
    <xf numFmtId="0" fontId="123" fillId="0" borderId="90" xfId="3" applyFont="1" applyBorder="1" applyAlignment="1">
      <alignment horizontal="center" vertical="center"/>
    </xf>
    <xf numFmtId="0" fontId="125" fillId="0" borderId="91" xfId="3" applyFont="1" applyBorder="1" applyAlignment="1">
      <alignment horizontal="left" vertical="center" wrapText="1"/>
    </xf>
    <xf numFmtId="0" fontId="90" fillId="0" borderId="92" xfId="3" applyFont="1" applyBorder="1" applyAlignment="1">
      <alignment horizontal="left" vertical="center"/>
    </xf>
    <xf numFmtId="0" fontId="90" fillId="0" borderId="93" xfId="3" applyFont="1" applyBorder="1" applyAlignment="1">
      <alignment horizontal="left" vertical="center"/>
    </xf>
    <xf numFmtId="0" fontId="125" fillId="0" borderId="0" xfId="3" applyFont="1" applyBorder="1" applyAlignment="1">
      <alignment horizontal="left" vertical="center"/>
    </xf>
    <xf numFmtId="0" fontId="105" fillId="0" borderId="83" xfId="7" applyFont="1" applyBorder="1" applyAlignment="1">
      <alignment horizontal="center" vertical="center"/>
    </xf>
    <xf numFmtId="0" fontId="105" fillId="0" borderId="84" xfId="7" applyFont="1" applyBorder="1" applyAlignment="1">
      <alignment horizontal="center" vertical="center"/>
    </xf>
    <xf numFmtId="0" fontId="105" fillId="0" borderId="85" xfId="7" applyFont="1" applyBorder="1" applyAlignment="1">
      <alignment horizontal="center" vertical="center"/>
    </xf>
    <xf numFmtId="0" fontId="68" fillId="0" borderId="14" xfId="7" applyFont="1" applyBorder="1" applyAlignment="1">
      <alignment horizontal="center" vertical="center"/>
    </xf>
    <xf numFmtId="0" fontId="68" fillId="0" borderId="19" xfId="7" applyFont="1" applyBorder="1" applyAlignment="1">
      <alignment horizontal="center" vertical="center"/>
    </xf>
    <xf numFmtId="0" fontId="68" fillId="0" borderId="33" xfId="7" applyFont="1" applyBorder="1" applyAlignment="1">
      <alignment horizontal="center" vertical="center"/>
    </xf>
    <xf numFmtId="0" fontId="97" fillId="0" borderId="79" xfId="7" applyBorder="1" applyAlignment="1">
      <alignment horizontal="left" vertical="top" wrapText="1"/>
    </xf>
    <xf numFmtId="0" fontId="97" fillId="0" borderId="77" xfId="7" applyBorder="1" applyAlignment="1">
      <alignment horizontal="left" vertical="center"/>
    </xf>
    <xf numFmtId="0" fontId="104" fillId="0" borderId="81" xfId="7" applyFont="1" applyBorder="1" applyAlignment="1">
      <alignment horizontal="right" vertical="center" wrapText="1"/>
    </xf>
    <xf numFmtId="0" fontId="104" fillId="0" borderId="82" xfId="7" applyFont="1" applyBorder="1" applyAlignment="1">
      <alignment horizontal="right" vertical="center" wrapText="1"/>
    </xf>
    <xf numFmtId="181" fontId="99" fillId="0" borderId="79" xfId="7"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33" xfId="0"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87" xfId="0" applyBorder="1" applyAlignment="1">
      <alignment horizontal="center" vertical="center"/>
    </xf>
    <xf numFmtId="0" fontId="0" fillId="0" borderId="2" xfId="0" applyBorder="1" applyAlignment="1">
      <alignment horizontal="center" vertical="center"/>
    </xf>
    <xf numFmtId="0" fontId="0" fillId="0" borderId="86" xfId="0" applyBorder="1" applyAlignment="1">
      <alignment horizontal="center" vertical="center"/>
    </xf>
    <xf numFmtId="0" fontId="0" fillId="0" borderId="29" xfId="0" applyBorder="1" applyAlignment="1">
      <alignment horizontal="center" vertical="center"/>
    </xf>
    <xf numFmtId="0" fontId="0" fillId="0" borderId="69" xfId="0" applyBorder="1" applyAlignment="1">
      <alignment horizontal="center" vertical="center"/>
    </xf>
    <xf numFmtId="0" fontId="0" fillId="0" borderId="72" xfId="0" applyBorder="1" applyAlignment="1">
      <alignment horizontal="center" vertical="center"/>
    </xf>
    <xf numFmtId="0" fontId="0" fillId="0" borderId="1" xfId="0" applyBorder="1" applyAlignment="1">
      <alignment horizontal="center" vertical="center"/>
    </xf>
    <xf numFmtId="0" fontId="0" fillId="0" borderId="88" xfId="0" applyBorder="1" applyAlignment="1">
      <alignment horizontal="center" vertical="center"/>
    </xf>
    <xf numFmtId="49" fontId="0" fillId="0" borderId="14" xfId="0" applyNumberFormat="1" applyBorder="1" applyAlignment="1">
      <alignment horizontal="center" vertical="center"/>
    </xf>
    <xf numFmtId="49" fontId="0" fillId="0" borderId="19" xfId="0" applyNumberFormat="1" applyBorder="1" applyAlignment="1">
      <alignment horizontal="center" vertical="center"/>
    </xf>
    <xf numFmtId="49" fontId="0" fillId="0" borderId="33" xfId="0" applyNumberFormat="1" applyBorder="1" applyAlignment="1">
      <alignment horizontal="center" vertical="center"/>
    </xf>
  </cellXfs>
  <cellStyles count="15">
    <cellStyle name="標準" xfId="0" builtinId="0"/>
    <cellStyle name="標準 2" xfId="1"/>
    <cellStyle name="標準 2 2 2" xfId="6"/>
    <cellStyle name="標準 2 3" xfId="8"/>
    <cellStyle name="標準 2 3 2" xfId="9"/>
    <cellStyle name="標準 2 3 3" xfId="11"/>
    <cellStyle name="標準 3" xfId="2"/>
    <cellStyle name="標準 4" xfId="3"/>
    <cellStyle name="標準 5" xfId="5"/>
    <cellStyle name="標準 5 2" xfId="4"/>
    <cellStyle name="標準 6" xfId="7"/>
    <cellStyle name="標準 6 2" xfId="10"/>
    <cellStyle name="標準 7" xfId="12"/>
    <cellStyle name="標準 7 2" xfId="14"/>
    <cellStyle name="標準 8" xfId="13"/>
  </cellStyles>
  <dxfs count="1">
    <dxf>
      <font>
        <color rgb="FF9C0006"/>
      </font>
      <fill>
        <patternFill>
          <bgColor rgb="FFFFC7CE"/>
        </patternFill>
      </fill>
    </dxf>
  </dxfs>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2.png"/><Relationship Id="rId1" Type="http://schemas.openxmlformats.org/officeDocument/2006/relationships/hyperlink" Target="https://c.tipsfound.com/excel/02105/14.png" TargetMode="External"/><Relationship Id="rId6" Type="http://schemas.openxmlformats.org/officeDocument/2006/relationships/image" Target="../media/image4.png"/><Relationship Id="rId5" Type="http://schemas.openxmlformats.org/officeDocument/2006/relationships/hyperlink" Target="https://c.tipsfound.com/excel/02105/16.png" TargetMode="Externa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57167</xdr:colOff>
      <xdr:row>0</xdr:row>
      <xdr:rowOff>0</xdr:rowOff>
    </xdr:from>
    <xdr:to>
      <xdr:col>3</xdr:col>
      <xdr:colOff>226208</xdr:colOff>
      <xdr:row>0</xdr:row>
      <xdr:rowOff>252000</xdr:rowOff>
    </xdr:to>
    <xdr:pic>
      <xdr:nvPicPr>
        <xdr:cNvPr id="2" name="図 1">
          <a:extLst>
            <a:ext uri="{FF2B5EF4-FFF2-40B4-BE49-F238E27FC236}">
              <a16:creationId xmlns:a16="http://schemas.microsoft.com/office/drawing/2014/main" xmlns=""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4581542" y="0"/>
          <a:ext cx="854841" cy="25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0</xdr:rowOff>
    </xdr:from>
    <xdr:ext cx="2762250" cy="1657350"/>
    <xdr:pic>
      <xdr:nvPicPr>
        <xdr:cNvPr id="2" name="図 1" descr="14">
          <a:hlinkClick xmlns:r="http://schemas.openxmlformats.org/officeDocument/2006/relationships" r:id="rId1"/>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2390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3133725" cy="1638300"/>
    <xdr:pic>
      <xdr:nvPicPr>
        <xdr:cNvPr id="3" name="図 2" descr="15">
          <a:hlinkClick xmlns:r="http://schemas.openxmlformats.org/officeDocument/2006/relationships" r:id="rId3"/>
          <a:extLst>
            <a:ext uri="{FF2B5EF4-FFF2-40B4-BE49-F238E27FC236}">
              <a16:creationId xmlns=""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809875"/>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2762250" cy="1657350"/>
    <xdr:pic>
      <xdr:nvPicPr>
        <xdr:cNvPr id="4" name="図 3" descr="16">
          <a:hlinkClick xmlns:r="http://schemas.openxmlformats.org/officeDocument/2006/relationships" r:id="rId5"/>
          <a:extLst>
            <a:ext uri="{FF2B5EF4-FFF2-40B4-BE49-F238E27FC236}">
              <a16:creationId xmlns=""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4657725"/>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647700</xdr:colOff>
      <xdr:row>25</xdr:row>
      <xdr:rowOff>47625</xdr:rowOff>
    </xdr:to>
    <xdr:pic>
      <xdr:nvPicPr>
        <xdr:cNvPr id="2" name="図 1" descr="2016 01 28 22 34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4762500" cy="388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7</xdr:col>
      <xdr:colOff>552450</xdr:colOff>
      <xdr:row>27</xdr:row>
      <xdr:rowOff>76200</xdr:rowOff>
    </xdr:to>
    <xdr:pic>
      <xdr:nvPicPr>
        <xdr:cNvPr id="3" name="図 2" descr="58-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3500"/>
          <a:ext cx="5353050" cy="367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04"/>
  <sheetViews>
    <sheetView tabSelected="1" view="pageBreakPreview" zoomScaleNormal="100" zoomScaleSheetLayoutView="100" workbookViewId="0">
      <selection activeCell="B31" sqref="B31:G31"/>
    </sheetView>
  </sheetViews>
  <sheetFormatPr defaultColWidth="9" defaultRowHeight="13.5"/>
  <cols>
    <col min="1" max="1" width="17.5" style="232" customWidth="1"/>
    <col min="2" max="7" width="14.5" style="311" customWidth="1"/>
    <col min="8" max="8" width="3" style="311" customWidth="1"/>
    <col min="9" max="16384" width="9" style="311"/>
  </cols>
  <sheetData>
    <row r="1" spans="1:7" ht="40.5" customHeight="1">
      <c r="A1" s="382" t="s">
        <v>705</v>
      </c>
      <c r="B1" s="382"/>
      <c r="C1" s="382"/>
      <c r="D1" s="382"/>
      <c r="E1" s="382"/>
      <c r="F1" s="382"/>
      <c r="G1" s="382"/>
    </row>
    <row r="2" spans="1:7" ht="40.5" customHeight="1">
      <c r="A2" s="382" t="s">
        <v>646</v>
      </c>
      <c r="B2" s="382"/>
      <c r="C2" s="382"/>
      <c r="D2" s="382"/>
      <c r="E2" s="382"/>
      <c r="F2" s="382"/>
      <c r="G2" s="382"/>
    </row>
    <row r="3" spans="1:7" s="228" customFormat="1" ht="21.75" customHeight="1">
      <c r="A3" s="232" t="s">
        <v>706</v>
      </c>
      <c r="B3" s="383">
        <v>44296</v>
      </c>
      <c r="C3" s="383"/>
      <c r="D3" s="284">
        <v>44297</v>
      </c>
      <c r="E3" s="284"/>
      <c r="F3" s="284"/>
      <c r="G3" s="285"/>
    </row>
    <row r="4" spans="1:7" s="228" customFormat="1" ht="21.75" customHeight="1">
      <c r="A4" s="232" t="s">
        <v>773</v>
      </c>
      <c r="B4" s="311" t="s">
        <v>647</v>
      </c>
      <c r="C4" s="311"/>
      <c r="D4" s="311"/>
      <c r="E4" s="311"/>
      <c r="F4" s="311"/>
      <c r="G4" s="311"/>
    </row>
    <row r="5" spans="1:7" s="228" customFormat="1" ht="21.75" customHeight="1">
      <c r="A5" s="232" t="s">
        <v>566</v>
      </c>
      <c r="B5" s="286">
        <f>B3</f>
        <v>44296</v>
      </c>
      <c r="D5" s="381" t="s">
        <v>798</v>
      </c>
      <c r="E5" s="381"/>
      <c r="F5" s="381"/>
      <c r="G5" s="381"/>
    </row>
    <row r="6" spans="1:7" s="228" customFormat="1" ht="21.75" customHeight="1">
      <c r="A6" s="232"/>
      <c r="B6" s="311" t="s">
        <v>575</v>
      </c>
      <c r="C6" s="234"/>
      <c r="D6" s="234"/>
      <c r="E6" s="234"/>
      <c r="F6" s="234"/>
      <c r="G6" s="234"/>
    </row>
    <row r="7" spans="1:7" s="228" customFormat="1" ht="21.75" customHeight="1">
      <c r="A7" s="232"/>
      <c r="B7" s="312" t="s">
        <v>708</v>
      </c>
      <c r="C7" s="279"/>
      <c r="D7" s="279"/>
      <c r="E7" s="279"/>
      <c r="F7" s="279"/>
      <c r="G7" s="279"/>
    </row>
    <row r="8" spans="1:7" s="228" customFormat="1" ht="21.75" customHeight="1">
      <c r="A8" s="232"/>
      <c r="B8" s="313" t="s">
        <v>709</v>
      </c>
      <c r="C8" s="336"/>
      <c r="D8" s="336"/>
      <c r="E8" s="336"/>
      <c r="F8" s="336"/>
      <c r="G8" s="336"/>
    </row>
    <row r="9" spans="1:7" s="228" customFormat="1" ht="21.75" customHeight="1">
      <c r="A9" s="232"/>
      <c r="B9" s="281" t="s">
        <v>774</v>
      </c>
      <c r="C9" s="311"/>
      <c r="D9" s="311"/>
      <c r="E9" s="311"/>
      <c r="F9" s="311"/>
      <c r="G9" s="311"/>
    </row>
    <row r="10" spans="1:7" s="228" customFormat="1" ht="21.75" customHeight="1">
      <c r="A10" s="232"/>
      <c r="B10" s="234" t="s">
        <v>775</v>
      </c>
      <c r="C10" s="311"/>
      <c r="D10" s="311"/>
      <c r="E10" s="311"/>
      <c r="F10" s="311"/>
      <c r="G10" s="311"/>
    </row>
    <row r="11" spans="1:7" s="228" customFormat="1" ht="21.75" customHeight="1">
      <c r="A11" s="232"/>
      <c r="B11" s="311" t="s">
        <v>776</v>
      </c>
      <c r="C11" s="311"/>
      <c r="D11" s="311"/>
      <c r="E11" s="311"/>
      <c r="F11" s="311"/>
      <c r="G11" s="311"/>
    </row>
    <row r="12" spans="1:7" s="228" customFormat="1" ht="21.75" customHeight="1">
      <c r="A12" s="232"/>
      <c r="B12" s="281" t="s">
        <v>777</v>
      </c>
      <c r="C12" s="311"/>
      <c r="D12" s="311"/>
      <c r="E12" s="311"/>
      <c r="F12" s="311"/>
      <c r="G12" s="311"/>
    </row>
    <row r="13" spans="1:7" s="228" customFormat="1" ht="21.75" customHeight="1">
      <c r="A13" s="232"/>
      <c r="B13" s="314" t="s">
        <v>710</v>
      </c>
      <c r="C13" s="311"/>
      <c r="D13" s="311"/>
      <c r="E13" s="311"/>
      <c r="F13" s="311"/>
      <c r="G13" s="311"/>
    </row>
    <row r="14" spans="1:7" s="228" customFormat="1" ht="21.75" customHeight="1">
      <c r="A14" s="232"/>
      <c r="B14" s="281" t="s">
        <v>606</v>
      </c>
      <c r="C14" s="311"/>
      <c r="D14" s="311"/>
      <c r="E14" s="311"/>
      <c r="F14" s="311"/>
      <c r="G14" s="311"/>
    </row>
    <row r="15" spans="1:7" s="228" customFormat="1" ht="21.75" customHeight="1">
      <c r="A15" s="232"/>
      <c r="B15" s="281"/>
      <c r="C15" s="311"/>
      <c r="D15" s="311"/>
      <c r="E15" s="311"/>
      <c r="F15" s="311"/>
      <c r="G15" s="311"/>
    </row>
    <row r="16" spans="1:7" s="228" customFormat="1" ht="21.75" customHeight="1">
      <c r="A16" s="232"/>
      <c r="B16" s="283">
        <f>D3</f>
        <v>44297</v>
      </c>
      <c r="D16" s="311"/>
      <c r="E16" s="311"/>
      <c r="F16" s="311"/>
      <c r="G16" s="311"/>
    </row>
    <row r="17" spans="1:7" s="228" customFormat="1" ht="21.75" customHeight="1">
      <c r="A17" s="232"/>
      <c r="B17" s="311" t="s">
        <v>778</v>
      </c>
      <c r="C17" s="311"/>
      <c r="D17" s="311"/>
      <c r="E17" s="311"/>
      <c r="F17" s="311"/>
      <c r="G17" s="311"/>
    </row>
    <row r="18" spans="1:7" s="228" customFormat="1" ht="21.75" customHeight="1">
      <c r="A18" s="232"/>
      <c r="B18" s="234" t="s">
        <v>712</v>
      </c>
      <c r="C18" s="311"/>
      <c r="D18" s="311"/>
      <c r="E18" s="311"/>
      <c r="F18" s="311"/>
      <c r="G18" s="311"/>
    </row>
    <row r="19" spans="1:7" s="228" customFormat="1" ht="21.75" customHeight="1">
      <c r="A19" s="232"/>
      <c r="B19" s="281" t="s">
        <v>614</v>
      </c>
      <c r="C19" s="234"/>
      <c r="D19" s="234"/>
      <c r="E19" s="234"/>
      <c r="F19" s="234"/>
      <c r="G19" s="234"/>
    </row>
    <row r="20" spans="1:7" s="228" customFormat="1" ht="21.75" customHeight="1">
      <c r="A20" s="232"/>
      <c r="B20" s="234" t="s">
        <v>617</v>
      </c>
      <c r="C20" s="234"/>
      <c r="D20" s="234"/>
      <c r="E20" s="234"/>
      <c r="F20" s="234"/>
      <c r="G20" s="234"/>
    </row>
    <row r="21" spans="1:7" s="228" customFormat="1" ht="21.75" customHeight="1">
      <c r="A21" s="232"/>
      <c r="B21" s="311" t="s">
        <v>649</v>
      </c>
      <c r="C21" s="311"/>
      <c r="D21" s="311"/>
      <c r="E21" s="311"/>
      <c r="F21" s="311"/>
      <c r="G21" s="311"/>
    </row>
    <row r="22" spans="1:7" s="228" customFormat="1" ht="21.75" customHeight="1">
      <c r="A22" s="232"/>
      <c r="B22" s="234" t="s">
        <v>779</v>
      </c>
      <c r="C22" s="311"/>
      <c r="D22" s="311"/>
      <c r="E22" s="311"/>
      <c r="F22" s="311"/>
      <c r="G22" s="311"/>
    </row>
    <row r="23" spans="1:7" s="228" customFormat="1" ht="21.75" customHeight="1">
      <c r="A23" s="232"/>
      <c r="B23" s="281" t="s">
        <v>780</v>
      </c>
      <c r="C23" s="311"/>
      <c r="D23" s="311"/>
      <c r="E23" s="311"/>
      <c r="F23" s="311"/>
      <c r="G23" s="311"/>
    </row>
    <row r="24" spans="1:7" s="228" customFormat="1" ht="21.75" customHeight="1">
      <c r="A24" s="232"/>
      <c r="B24" s="281"/>
      <c r="C24" s="311"/>
      <c r="D24" s="311"/>
      <c r="E24" s="311"/>
      <c r="F24" s="311"/>
      <c r="G24" s="311"/>
    </row>
    <row r="25" spans="1:7" s="228" customFormat="1" ht="21" customHeight="1">
      <c r="A25" s="232" t="s">
        <v>650</v>
      </c>
      <c r="B25" s="232" t="s">
        <v>651</v>
      </c>
      <c r="C25" s="311"/>
      <c r="D25" s="311"/>
      <c r="E25" s="311"/>
      <c r="F25" s="311"/>
      <c r="G25" s="311"/>
    </row>
    <row r="26" spans="1:7" s="228" customFormat="1" ht="54.75" customHeight="1">
      <c r="A26" s="232"/>
      <c r="B26" s="380" t="s">
        <v>714</v>
      </c>
      <c r="C26" s="380"/>
      <c r="D26" s="380"/>
      <c r="E26" s="380"/>
      <c r="F26" s="380"/>
      <c r="G26" s="380"/>
    </row>
    <row r="27" spans="1:7" s="228" customFormat="1" ht="21" customHeight="1">
      <c r="A27" s="232"/>
      <c r="B27" s="232" t="s">
        <v>715</v>
      </c>
      <c r="C27" s="336"/>
      <c r="D27" s="336"/>
      <c r="E27" s="336"/>
      <c r="F27" s="336"/>
      <c r="G27" s="336"/>
    </row>
    <row r="28" spans="1:7" s="228" customFormat="1" ht="21" customHeight="1">
      <c r="A28" s="232"/>
      <c r="B28" s="232" t="s">
        <v>716</v>
      </c>
      <c r="C28" s="336"/>
      <c r="D28" s="336"/>
      <c r="E28" s="336"/>
      <c r="F28" s="336"/>
      <c r="G28" s="336"/>
    </row>
    <row r="29" spans="1:7" s="228" customFormat="1" ht="21" customHeight="1">
      <c r="A29" s="232"/>
      <c r="B29" s="232" t="s">
        <v>653</v>
      </c>
      <c r="C29" s="336"/>
      <c r="D29" s="336"/>
      <c r="E29" s="336"/>
      <c r="F29" s="336"/>
      <c r="G29" s="336"/>
    </row>
    <row r="30" spans="1:7" s="228" customFormat="1" ht="35.25" customHeight="1">
      <c r="A30" s="232"/>
      <c r="B30" s="380" t="s">
        <v>799</v>
      </c>
      <c r="C30" s="380"/>
      <c r="D30" s="380"/>
      <c r="E30" s="380"/>
      <c r="F30" s="380"/>
      <c r="G30" s="380"/>
    </row>
    <row r="31" spans="1:7" s="228" customFormat="1" ht="40.5" customHeight="1">
      <c r="A31" s="232"/>
      <c r="B31" s="380" t="s">
        <v>652</v>
      </c>
      <c r="C31" s="380"/>
      <c r="D31" s="380"/>
      <c r="E31" s="380"/>
      <c r="F31" s="380"/>
      <c r="G31" s="380"/>
    </row>
    <row r="32" spans="1:7" s="228" customFormat="1" ht="24.75" customHeight="1">
      <c r="A32" s="232"/>
      <c r="B32" s="278" t="s">
        <v>717</v>
      </c>
      <c r="C32" s="278"/>
      <c r="D32" s="278"/>
      <c r="E32" s="278"/>
      <c r="F32" s="278"/>
      <c r="G32" s="278"/>
    </row>
    <row r="33" spans="1:8" s="228" customFormat="1" ht="21" customHeight="1">
      <c r="A33" s="232"/>
      <c r="B33" s="368" t="s">
        <v>718</v>
      </c>
      <c r="C33" s="368"/>
      <c r="D33" s="368"/>
      <c r="E33" s="368"/>
      <c r="F33" s="368"/>
      <c r="G33" s="368"/>
    </row>
    <row r="34" spans="1:8" ht="21" customHeight="1">
      <c r="B34" s="368" t="s">
        <v>654</v>
      </c>
      <c r="C34" s="368"/>
      <c r="D34" s="368"/>
      <c r="E34" s="368"/>
      <c r="F34" s="368"/>
      <c r="G34" s="368"/>
      <c r="H34" s="228"/>
    </row>
    <row r="35" spans="1:8" ht="21" customHeight="1">
      <c r="B35" s="311" t="s">
        <v>655</v>
      </c>
    </row>
    <row r="36" spans="1:8" s="228" customFormat="1" ht="21" customHeight="1">
      <c r="A36" s="232"/>
      <c r="B36" s="311" t="s">
        <v>656</v>
      </c>
      <c r="C36" s="311"/>
      <c r="D36" s="311"/>
      <c r="E36" s="311"/>
      <c r="F36" s="311"/>
      <c r="G36" s="311"/>
      <c r="H36" s="311"/>
    </row>
    <row r="37" spans="1:8" s="228" customFormat="1" ht="21" customHeight="1">
      <c r="A37" s="232"/>
      <c r="B37" s="235" t="s">
        <v>657</v>
      </c>
      <c r="C37" s="311"/>
      <c r="D37" s="311"/>
      <c r="E37" s="311"/>
      <c r="F37" s="311"/>
      <c r="G37" s="311"/>
    </row>
    <row r="38" spans="1:8" s="228" customFormat="1" ht="21" customHeight="1">
      <c r="A38" s="232"/>
      <c r="B38" s="369" t="s">
        <v>658</v>
      </c>
      <c r="C38" s="369"/>
      <c r="D38" s="369"/>
      <c r="E38" s="369"/>
      <c r="F38" s="369"/>
      <c r="G38" s="369"/>
    </row>
    <row r="39" spans="1:8" s="228" customFormat="1" ht="21" customHeight="1">
      <c r="A39" s="232"/>
      <c r="B39" s="311" t="s">
        <v>659</v>
      </c>
      <c r="C39" s="336"/>
      <c r="D39" s="336"/>
      <c r="E39" s="336"/>
      <c r="F39" s="336"/>
      <c r="G39" s="336"/>
    </row>
    <row r="40" spans="1:8" s="228" customFormat="1" ht="21.75" customHeight="1">
      <c r="A40" s="232"/>
      <c r="B40" s="311" t="s">
        <v>660</v>
      </c>
      <c r="C40" s="336"/>
      <c r="D40" s="336"/>
      <c r="E40" s="336"/>
      <c r="F40" s="336"/>
      <c r="G40" s="336"/>
    </row>
    <row r="41" spans="1:8" ht="21.75" customHeight="1">
      <c r="B41" s="233" t="s">
        <v>719</v>
      </c>
      <c r="C41" s="336"/>
      <c r="D41" s="336"/>
      <c r="E41" s="336"/>
      <c r="F41" s="336"/>
      <c r="G41" s="336"/>
      <c r="H41" s="228"/>
    </row>
    <row r="42" spans="1:8" ht="21.75" customHeight="1">
      <c r="B42" s="232" t="s">
        <v>720</v>
      </c>
      <c r="C42" s="336"/>
      <c r="D42" s="336"/>
      <c r="E42" s="336"/>
      <c r="F42" s="336"/>
      <c r="G42" s="336"/>
    </row>
    <row r="43" spans="1:8" ht="21.75" customHeight="1">
      <c r="A43" s="287"/>
      <c r="B43" s="311" t="s">
        <v>661</v>
      </c>
    </row>
    <row r="44" spans="1:8" ht="21.75" customHeight="1">
      <c r="A44" s="287"/>
      <c r="B44" s="311" t="s">
        <v>662</v>
      </c>
    </row>
    <row r="45" spans="1:8" ht="21.75" customHeight="1">
      <c r="B45" s="311" t="s">
        <v>663</v>
      </c>
    </row>
    <row r="46" spans="1:8" ht="21.75" customHeight="1">
      <c r="A46" s="232" t="s">
        <v>664</v>
      </c>
      <c r="B46" s="311" t="s">
        <v>721</v>
      </c>
    </row>
    <row r="47" spans="1:8" ht="21.75" customHeight="1">
      <c r="B47" s="311" t="s">
        <v>665</v>
      </c>
      <c r="C47" s="236"/>
    </row>
    <row r="48" spans="1:8" ht="35.25" customHeight="1">
      <c r="B48" s="311" t="s">
        <v>136</v>
      </c>
      <c r="D48" s="288" t="s">
        <v>666</v>
      </c>
      <c r="E48" s="228" t="s">
        <v>722</v>
      </c>
    </row>
    <row r="49" spans="1:8" s="228" customFormat="1" ht="43.5" customHeight="1">
      <c r="A49" s="232" t="s">
        <v>667</v>
      </c>
      <c r="B49" s="289" t="s">
        <v>781</v>
      </c>
      <c r="C49" s="336"/>
      <c r="D49" s="336"/>
      <c r="E49" s="336"/>
      <c r="F49" s="336"/>
      <c r="G49" s="336"/>
      <c r="H49" s="311"/>
    </row>
    <row r="50" spans="1:8" s="228" customFormat="1" ht="21" customHeight="1">
      <c r="A50" s="232"/>
      <c r="B50" s="235" t="s">
        <v>668</v>
      </c>
      <c r="C50" s="336"/>
      <c r="D50" s="336"/>
      <c r="E50" s="336"/>
      <c r="F50" s="336"/>
      <c r="G50" s="336"/>
    </row>
    <row r="51" spans="1:8" s="228" customFormat="1" ht="18.75" customHeight="1">
      <c r="A51" s="232"/>
      <c r="B51" s="311" t="s">
        <v>669</v>
      </c>
    </row>
    <row r="52" spans="1:8" s="228" customFormat="1" ht="18.75" customHeight="1">
      <c r="A52" s="232"/>
      <c r="B52" s="370" t="s">
        <v>723</v>
      </c>
      <c r="C52" s="370"/>
      <c r="D52" s="370"/>
      <c r="E52" s="370"/>
      <c r="F52" s="370"/>
      <c r="G52" s="370"/>
    </row>
    <row r="53" spans="1:8" s="228" customFormat="1" ht="18.75" customHeight="1">
      <c r="A53" s="232"/>
      <c r="B53" s="370"/>
      <c r="C53" s="370"/>
      <c r="D53" s="370"/>
      <c r="E53" s="370"/>
      <c r="F53" s="370"/>
      <c r="G53" s="370"/>
    </row>
    <row r="54" spans="1:8" ht="18" customHeight="1">
      <c r="B54" s="370"/>
      <c r="C54" s="370"/>
      <c r="D54" s="370"/>
      <c r="E54" s="370"/>
      <c r="F54" s="370"/>
      <c r="G54" s="370"/>
      <c r="H54" s="290"/>
    </row>
    <row r="55" spans="1:8" ht="18" customHeight="1">
      <c r="A55" s="232" t="s">
        <v>567</v>
      </c>
      <c r="B55" s="291" t="s">
        <v>568</v>
      </c>
      <c r="C55" s="238" t="s">
        <v>724</v>
      </c>
      <c r="D55" s="237"/>
      <c r="E55" s="239"/>
      <c r="F55" s="239"/>
    </row>
    <row r="56" spans="1:8" ht="18" customHeight="1">
      <c r="A56" s="233"/>
      <c r="B56" s="237" t="s">
        <v>569</v>
      </c>
      <c r="C56" s="238" t="s">
        <v>725</v>
      </c>
      <c r="D56" s="337"/>
      <c r="E56" s="240"/>
      <c r="F56" s="239" t="s">
        <v>670</v>
      </c>
    </row>
    <row r="57" spans="1:8" ht="18" customHeight="1">
      <c r="A57" s="233"/>
      <c r="B57" s="237" t="s">
        <v>570</v>
      </c>
      <c r="C57" s="238" t="s">
        <v>726</v>
      </c>
      <c r="D57" s="337"/>
      <c r="E57" s="240"/>
      <c r="F57" s="240"/>
    </row>
    <row r="58" spans="1:8" ht="18" customHeight="1">
      <c r="A58" s="233"/>
      <c r="B58" s="237"/>
      <c r="C58" s="237"/>
      <c r="D58" s="337"/>
      <c r="E58" s="240"/>
      <c r="F58" s="240"/>
    </row>
    <row r="59" spans="1:8" ht="18" customHeight="1">
      <c r="A59" s="233"/>
      <c r="B59" s="371" t="s">
        <v>671</v>
      </c>
      <c r="C59" s="371"/>
      <c r="D59" s="371"/>
      <c r="E59" s="371"/>
      <c r="F59" s="371"/>
      <c r="G59" s="371"/>
    </row>
    <row r="60" spans="1:8" s="228" customFormat="1" ht="20.25" customHeight="1">
      <c r="A60" s="233"/>
      <c r="B60" s="237"/>
      <c r="C60" s="237"/>
      <c r="D60" s="337"/>
      <c r="E60" s="240"/>
      <c r="F60" s="240"/>
      <c r="G60" s="311"/>
      <c r="H60" s="311"/>
    </row>
    <row r="61" spans="1:8" ht="21" customHeight="1">
      <c r="A61" s="233"/>
      <c r="B61" s="235" t="s">
        <v>269</v>
      </c>
      <c r="C61" s="336"/>
      <c r="D61" s="336"/>
      <c r="E61" s="336"/>
      <c r="F61" s="336"/>
      <c r="G61" s="336"/>
      <c r="H61" s="228"/>
    </row>
    <row r="62" spans="1:8" ht="19.5" customHeight="1" thickBot="1">
      <c r="A62" s="278" t="s">
        <v>727</v>
      </c>
      <c r="C62" s="372" t="s">
        <v>728</v>
      </c>
      <c r="D62" s="372"/>
      <c r="E62" s="372"/>
      <c r="F62" s="372"/>
      <c r="G62" s="372"/>
    </row>
    <row r="63" spans="1:8" ht="27.75" customHeight="1">
      <c r="B63" s="292" t="s">
        <v>571</v>
      </c>
      <c r="C63" s="293"/>
      <c r="D63" s="293"/>
      <c r="E63" s="293"/>
      <c r="F63" s="293"/>
      <c r="G63" s="294"/>
    </row>
    <row r="64" spans="1:8" ht="42.75" customHeight="1">
      <c r="B64" s="373" t="s">
        <v>672</v>
      </c>
      <c r="C64" s="374"/>
      <c r="D64" s="374"/>
      <c r="E64" s="374"/>
      <c r="F64" s="374"/>
      <c r="G64" s="375"/>
    </row>
    <row r="65" spans="1:7">
      <c r="B65" s="241" t="s">
        <v>137</v>
      </c>
      <c r="C65" s="242"/>
      <c r="D65" s="242" t="s">
        <v>138</v>
      </c>
      <c r="E65" s="242"/>
      <c r="F65" s="242"/>
      <c r="G65" s="243"/>
    </row>
    <row r="66" spans="1:7">
      <c r="B66" s="241" t="s">
        <v>139</v>
      </c>
      <c r="C66" s="242"/>
      <c r="D66" s="242" t="s">
        <v>140</v>
      </c>
      <c r="E66" s="242"/>
      <c r="F66" s="242"/>
      <c r="G66" s="243"/>
    </row>
    <row r="67" spans="1:7">
      <c r="B67" s="241" t="s">
        <v>141</v>
      </c>
      <c r="C67" s="242"/>
      <c r="D67" s="242" t="s">
        <v>142</v>
      </c>
      <c r="E67" s="242"/>
      <c r="F67" s="242"/>
      <c r="G67" s="243"/>
    </row>
    <row r="68" spans="1:7">
      <c r="B68" s="241" t="s">
        <v>143</v>
      </c>
      <c r="C68" s="242"/>
      <c r="D68" s="242"/>
      <c r="E68" s="242"/>
      <c r="F68" s="242"/>
      <c r="G68" s="243"/>
    </row>
    <row r="69" spans="1:7">
      <c r="B69" s="241"/>
      <c r="C69" s="242" t="s">
        <v>572</v>
      </c>
      <c r="D69" s="242"/>
      <c r="E69" s="242"/>
      <c r="F69" s="242"/>
      <c r="G69" s="243"/>
    </row>
    <row r="70" spans="1:7">
      <c r="B70" s="241"/>
      <c r="C70" s="242" t="s">
        <v>573</v>
      </c>
      <c r="D70" s="242"/>
      <c r="E70" s="242"/>
      <c r="F70" s="242"/>
      <c r="G70" s="243"/>
    </row>
    <row r="71" spans="1:7" ht="20.25" customHeight="1">
      <c r="B71" s="295" t="s">
        <v>673</v>
      </c>
      <c r="C71" s="242"/>
      <c r="D71" s="242"/>
      <c r="E71" s="242"/>
      <c r="F71" s="242"/>
      <c r="G71" s="243"/>
    </row>
    <row r="72" spans="1:7">
      <c r="B72" s="241" t="s">
        <v>144</v>
      </c>
      <c r="C72" s="242" t="s">
        <v>145</v>
      </c>
      <c r="D72" s="242" t="s">
        <v>146</v>
      </c>
      <c r="E72" s="242"/>
      <c r="F72" s="242" t="s">
        <v>147</v>
      </c>
      <c r="G72" s="243" t="s">
        <v>148</v>
      </c>
    </row>
    <row r="73" spans="1:7" ht="18" customHeight="1">
      <c r="B73" s="241"/>
      <c r="C73" s="242" t="s">
        <v>149</v>
      </c>
      <c r="D73" s="242"/>
      <c r="E73" s="242"/>
      <c r="F73" s="242"/>
      <c r="G73" s="243"/>
    </row>
    <row r="74" spans="1:7" ht="18.75" customHeight="1" thickBot="1">
      <c r="B74" s="244" t="s">
        <v>150</v>
      </c>
      <c r="C74" s="245" t="s">
        <v>134</v>
      </c>
      <c r="D74" s="245" t="s">
        <v>151</v>
      </c>
      <c r="E74" s="245"/>
      <c r="F74" s="245" t="s">
        <v>137</v>
      </c>
      <c r="G74" s="246" t="s">
        <v>152</v>
      </c>
    </row>
    <row r="75" spans="1:7" ht="19.5" customHeight="1">
      <c r="B75" s="233"/>
      <c r="C75" s="233"/>
      <c r="D75" s="233"/>
      <c r="E75" s="233"/>
      <c r="F75" s="233"/>
      <c r="G75" s="233"/>
    </row>
    <row r="76" spans="1:7" ht="19.5" customHeight="1">
      <c r="B76" s="311" t="s">
        <v>153</v>
      </c>
    </row>
    <row r="77" spans="1:7" ht="19.5" customHeight="1">
      <c r="B77" s="233" t="s">
        <v>154</v>
      </c>
    </row>
    <row r="78" spans="1:7" ht="21.75" customHeight="1">
      <c r="B78" s="247" t="s">
        <v>674</v>
      </c>
    </row>
    <row r="79" spans="1:7" ht="31.5" customHeight="1">
      <c r="A79" s="233"/>
      <c r="B79" s="247" t="s">
        <v>729</v>
      </c>
    </row>
    <row r="80" spans="1:7" ht="20.25" customHeight="1">
      <c r="B80" s="233"/>
    </row>
    <row r="81" spans="1:7" ht="20.25" customHeight="1">
      <c r="A81" s="232" t="s">
        <v>574</v>
      </c>
      <c r="B81" s="311" t="s">
        <v>730</v>
      </c>
    </row>
    <row r="82" spans="1:7" ht="20.25" customHeight="1">
      <c r="B82" s="233"/>
    </row>
    <row r="83" spans="1:7" ht="20.25" customHeight="1">
      <c r="A83" s="232" t="s">
        <v>782</v>
      </c>
      <c r="B83" s="311" t="s">
        <v>731</v>
      </c>
    </row>
    <row r="84" spans="1:7">
      <c r="B84" s="311" t="s">
        <v>655</v>
      </c>
    </row>
    <row r="85" spans="1:7" ht="58.5" customHeight="1">
      <c r="B85" s="376" t="s">
        <v>675</v>
      </c>
      <c r="C85" s="376"/>
      <c r="D85" s="376"/>
      <c r="E85" s="376"/>
      <c r="F85" s="376"/>
      <c r="G85" s="376"/>
    </row>
    <row r="86" spans="1:7" ht="21" customHeight="1">
      <c r="B86" s="377" t="s">
        <v>213</v>
      </c>
      <c r="C86" s="377"/>
      <c r="D86" s="377"/>
      <c r="E86" s="377"/>
      <c r="F86" s="377"/>
      <c r="G86" s="377"/>
    </row>
    <row r="87" spans="1:7" ht="21" customHeight="1">
      <c r="B87" s="235" t="s">
        <v>676</v>
      </c>
    </row>
    <row r="88" spans="1:7" ht="21" customHeight="1">
      <c r="B88" s="235" t="s">
        <v>270</v>
      </c>
    </row>
    <row r="89" spans="1:7" ht="24" customHeight="1">
      <c r="B89" s="235" t="s">
        <v>783</v>
      </c>
    </row>
    <row r="90" spans="1:7" ht="31.5" customHeight="1">
      <c r="B90" s="296" t="s">
        <v>784</v>
      </c>
    </row>
    <row r="91" spans="1:7" ht="35.25" customHeight="1">
      <c r="B91" s="297" t="s">
        <v>211</v>
      </c>
      <c r="F91" s="298"/>
    </row>
    <row r="92" spans="1:7" ht="46.5" customHeight="1">
      <c r="B92" s="378" t="s">
        <v>677</v>
      </c>
      <c r="C92" s="378"/>
      <c r="D92" s="378"/>
      <c r="E92" s="378"/>
      <c r="F92" s="378"/>
      <c r="G92" s="378"/>
    </row>
    <row r="93" spans="1:7" ht="92.25" customHeight="1">
      <c r="B93" s="379" t="s">
        <v>678</v>
      </c>
      <c r="C93" s="379"/>
      <c r="D93" s="379"/>
      <c r="E93" s="379"/>
      <c r="F93" s="379"/>
      <c r="G93" s="379"/>
    </row>
    <row r="94" spans="1:7" ht="20.25" customHeight="1" thickBot="1">
      <c r="B94" s="338"/>
      <c r="C94" s="338"/>
      <c r="D94" s="338"/>
      <c r="E94" s="338"/>
      <c r="F94" s="338"/>
      <c r="G94" s="338"/>
    </row>
    <row r="95" spans="1:7" ht="20.25" customHeight="1" thickBot="1">
      <c r="B95" s="365" t="s">
        <v>679</v>
      </c>
      <c r="C95" s="366"/>
      <c r="D95" s="366"/>
      <c r="E95" s="366"/>
      <c r="F95" s="366"/>
      <c r="G95" s="367"/>
    </row>
    <row r="96" spans="1:7" ht="20.25" customHeight="1" thickBot="1">
      <c r="B96" s="355" t="s">
        <v>680</v>
      </c>
      <c r="C96" s="356"/>
      <c r="D96" s="357"/>
      <c r="E96" s="358" t="s">
        <v>681</v>
      </c>
      <c r="F96" s="359"/>
      <c r="G96" s="360"/>
    </row>
    <row r="97" spans="2:7" ht="20.25" customHeight="1" thickBot="1">
      <c r="B97" s="299" t="s">
        <v>682</v>
      </c>
      <c r="C97" s="361" t="s">
        <v>683</v>
      </c>
      <c r="D97" s="362"/>
      <c r="E97" s="299" t="s">
        <v>682</v>
      </c>
      <c r="F97" s="363" t="s">
        <v>683</v>
      </c>
      <c r="G97" s="364"/>
    </row>
    <row r="98" spans="2:7" ht="18" customHeight="1">
      <c r="B98" s="302" t="s">
        <v>732</v>
      </c>
      <c r="C98" s="351" t="s">
        <v>733</v>
      </c>
      <c r="D98" s="352"/>
      <c r="E98" s="302" t="s">
        <v>732</v>
      </c>
      <c r="F98" s="351" t="s">
        <v>785</v>
      </c>
      <c r="G98" s="352"/>
    </row>
    <row r="99" spans="2:7" ht="18" customHeight="1" thickBot="1">
      <c r="B99" s="301" t="s">
        <v>734</v>
      </c>
      <c r="C99" s="339" t="s">
        <v>786</v>
      </c>
      <c r="D99" s="340"/>
      <c r="E99" s="301" t="s">
        <v>734</v>
      </c>
      <c r="F99" s="339" t="s">
        <v>787</v>
      </c>
      <c r="G99" s="340"/>
    </row>
    <row r="100" spans="2:7" ht="20.25" customHeight="1">
      <c r="B100" s="302" t="s">
        <v>735</v>
      </c>
      <c r="C100" s="347" t="s">
        <v>736</v>
      </c>
      <c r="D100" s="348"/>
      <c r="E100" s="302" t="s">
        <v>735</v>
      </c>
      <c r="F100" s="347" t="s">
        <v>736</v>
      </c>
      <c r="G100" s="348"/>
    </row>
    <row r="101" spans="2:7" ht="20.25" customHeight="1" thickBot="1">
      <c r="B101" s="303" t="s">
        <v>737</v>
      </c>
      <c r="C101" s="349"/>
      <c r="D101" s="350"/>
      <c r="E101" s="303" t="s">
        <v>737</v>
      </c>
      <c r="F101" s="349"/>
      <c r="G101" s="350"/>
    </row>
    <row r="102" spans="2:7" ht="20.25" customHeight="1">
      <c r="B102" s="300" t="s">
        <v>788</v>
      </c>
      <c r="C102" s="351" t="s">
        <v>789</v>
      </c>
      <c r="D102" s="352"/>
      <c r="E102" s="300" t="s">
        <v>790</v>
      </c>
      <c r="F102" s="353" t="s">
        <v>791</v>
      </c>
      <c r="G102" s="354"/>
    </row>
    <row r="103" spans="2:7" ht="20.25" customHeight="1">
      <c r="B103" s="301" t="s">
        <v>792</v>
      </c>
      <c r="C103" s="339" t="s">
        <v>793</v>
      </c>
      <c r="D103" s="340"/>
      <c r="E103" s="301" t="s">
        <v>794</v>
      </c>
      <c r="F103" s="341" t="s">
        <v>795</v>
      </c>
      <c r="G103" s="342"/>
    </row>
    <row r="104" spans="2:7" ht="20.25" customHeight="1" thickBot="1">
      <c r="B104" s="303" t="s">
        <v>796</v>
      </c>
      <c r="C104" s="343" t="s">
        <v>797</v>
      </c>
      <c r="D104" s="344"/>
      <c r="E104" s="303" t="s">
        <v>796</v>
      </c>
      <c r="F104" s="345" t="s">
        <v>738</v>
      </c>
      <c r="G104" s="346"/>
    </row>
  </sheetData>
  <mergeCells count="35">
    <mergeCell ref="B31:G31"/>
    <mergeCell ref="D5:G5"/>
    <mergeCell ref="A1:G1"/>
    <mergeCell ref="A2:G2"/>
    <mergeCell ref="B3:C3"/>
    <mergeCell ref="B26:G26"/>
    <mergeCell ref="B30:G30"/>
    <mergeCell ref="B95:G95"/>
    <mergeCell ref="B33:G33"/>
    <mergeCell ref="B34:G34"/>
    <mergeCell ref="B38:G38"/>
    <mergeCell ref="B52:G54"/>
    <mergeCell ref="B59:G59"/>
    <mergeCell ref="C62:G62"/>
    <mergeCell ref="B64:G64"/>
    <mergeCell ref="B85:G85"/>
    <mergeCell ref="B86:G86"/>
    <mergeCell ref="B92:G92"/>
    <mergeCell ref="B93:G93"/>
    <mergeCell ref="B96:D96"/>
    <mergeCell ref="E96:G96"/>
    <mergeCell ref="C97:D97"/>
    <mergeCell ref="F97:G97"/>
    <mergeCell ref="C98:D98"/>
    <mergeCell ref="F98:G98"/>
    <mergeCell ref="C103:D103"/>
    <mergeCell ref="F103:G103"/>
    <mergeCell ref="C104:D104"/>
    <mergeCell ref="F104:G104"/>
    <mergeCell ref="C99:D99"/>
    <mergeCell ref="F99:G99"/>
    <mergeCell ref="C100:D101"/>
    <mergeCell ref="F100:G101"/>
    <mergeCell ref="C102:D102"/>
    <mergeCell ref="F102:G102"/>
  </mergeCells>
  <phoneticPr fontId="44"/>
  <pageMargins left="0.74803149606299213" right="0.74803149606299213" top="0.98425196850393704" bottom="0.98425196850393704" header="0.51181102362204722" footer="0.51181102362204722"/>
  <pageSetup paperSize="9" scale="79" firstPageNumber="9" fitToHeight="0" orientation="portrait" r:id="rId1"/>
  <headerFooter>
    <oddFooter>&amp;C&amp;P</oddFooter>
  </headerFooter>
  <rowBreaks count="2" manualBreakCount="2">
    <brk id="38" max="7" man="1"/>
    <brk id="82"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2:B23"/>
  <sheetViews>
    <sheetView workbookViewId="0"/>
  </sheetViews>
  <sheetFormatPr defaultRowHeight="13.5"/>
  <cols>
    <col min="1" max="1" width="9" style="91"/>
    <col min="2" max="2" width="108.5" style="91" customWidth="1"/>
    <col min="3" max="16384" width="9" style="91"/>
  </cols>
  <sheetData>
    <row r="2" spans="2:2" ht="24.75">
      <c r="B2" s="162" t="s">
        <v>178</v>
      </c>
    </row>
    <row r="3" spans="2:2" ht="18.75">
      <c r="B3" s="163" t="s">
        <v>179</v>
      </c>
    </row>
    <row r="4" spans="2:2" ht="18.75">
      <c r="B4" s="164"/>
    </row>
    <row r="13" spans="2:2" ht="37.5">
      <c r="B13" s="163" t="s">
        <v>180</v>
      </c>
    </row>
    <row r="14" spans="2:2" ht="18.75">
      <c r="B14" s="164"/>
    </row>
    <row r="23" spans="2:2" ht="18.75">
      <c r="B23" s="163" t="s">
        <v>181</v>
      </c>
    </row>
  </sheetData>
  <sheetProtection sheet="1" objects="1" scenarios="1" selectLockedCells="1" selectUnlockedCells="1"/>
  <phoneticPr fontId="44"/>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39997558519241921"/>
  </sheetPr>
  <dimension ref="A1:A5"/>
  <sheetViews>
    <sheetView workbookViewId="0">
      <selection activeCell="M29" sqref="M29"/>
    </sheetView>
  </sheetViews>
  <sheetFormatPr defaultRowHeight="13.5"/>
  <sheetData>
    <row r="1" spans="1:1" ht="27">
      <c r="A1" s="160" t="s">
        <v>175</v>
      </c>
    </row>
    <row r="3" spans="1:1" ht="18.75">
      <c r="A3" s="161" t="s">
        <v>176</v>
      </c>
    </row>
    <row r="5" spans="1:1" ht="18.75">
      <c r="A5" s="161" t="s">
        <v>177</v>
      </c>
    </row>
  </sheetData>
  <phoneticPr fontId="44"/>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RowHeight="13.5"/>
  <sheetData/>
  <sheetProtection selectLockedCells="1" selectUnlockedCells="1"/>
  <phoneticPr fontId="9"/>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01"/>
  <sheetViews>
    <sheetView workbookViewId="0">
      <selection activeCell="A4" sqref="A4:C8"/>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s>
  <sheetData>
    <row r="1" spans="1:14">
      <c r="A1" s="320" t="s">
        <v>92</v>
      </c>
      <c r="B1" s="320"/>
      <c r="C1" s="320"/>
      <c r="E1" s="320" t="s">
        <v>93</v>
      </c>
      <c r="F1" s="320"/>
      <c r="G1" s="320"/>
      <c r="I1" s="320" t="s">
        <v>764</v>
      </c>
      <c r="J1" s="320"/>
      <c r="K1" s="320"/>
    </row>
    <row r="2" spans="1:14">
      <c r="A2" s="320" t="s">
        <v>87</v>
      </c>
      <c r="B2" s="320" t="s">
        <v>87</v>
      </c>
      <c r="C2" s="320" t="s">
        <v>94</v>
      </c>
      <c r="E2" s="320" t="s">
        <v>87</v>
      </c>
      <c r="F2" s="320" t="s">
        <v>87</v>
      </c>
      <c r="G2" s="320" t="s">
        <v>94</v>
      </c>
      <c r="I2" s="320" t="s">
        <v>87</v>
      </c>
      <c r="J2" s="320" t="s">
        <v>87</v>
      </c>
      <c r="K2" s="320" t="s">
        <v>94</v>
      </c>
    </row>
    <row r="3" spans="1:14" ht="14.25">
      <c r="A3" s="320"/>
      <c r="B3" s="320" t="s">
        <v>765</v>
      </c>
      <c r="C3" s="320" t="s">
        <v>766</v>
      </c>
      <c r="E3" s="320"/>
      <c r="F3" s="320" t="s">
        <v>765</v>
      </c>
      <c r="G3" s="320" t="s">
        <v>766</v>
      </c>
      <c r="I3" s="320"/>
      <c r="J3" s="320" t="s">
        <v>765</v>
      </c>
      <c r="K3" s="320" t="s">
        <v>766</v>
      </c>
      <c r="N3" s="277" t="s">
        <v>707</v>
      </c>
    </row>
    <row r="4" spans="1:14">
      <c r="A4" s="320" t="s">
        <v>691</v>
      </c>
      <c r="B4" s="320"/>
      <c r="C4" s="320"/>
      <c r="E4" s="320" t="s">
        <v>696</v>
      </c>
      <c r="F4" s="320"/>
      <c r="G4" s="320"/>
      <c r="I4" t="s">
        <v>552</v>
      </c>
      <c r="J4" s="280">
        <v>11</v>
      </c>
      <c r="K4">
        <v>2</v>
      </c>
      <c r="N4" s="311" t="s">
        <v>575</v>
      </c>
    </row>
    <row r="5" spans="1:14" ht="14.25">
      <c r="A5" s="316" t="s">
        <v>739</v>
      </c>
      <c r="B5" s="280">
        <v>1</v>
      </c>
      <c r="C5">
        <v>2</v>
      </c>
      <c r="E5" s="316" t="s">
        <v>740</v>
      </c>
      <c r="F5" s="280">
        <v>29</v>
      </c>
      <c r="G5">
        <v>2</v>
      </c>
      <c r="I5" t="s">
        <v>604</v>
      </c>
      <c r="J5" s="280">
        <v>12</v>
      </c>
      <c r="K5">
        <v>2</v>
      </c>
      <c r="N5" s="312" t="s">
        <v>767</v>
      </c>
    </row>
    <row r="6" spans="1:14" ht="14.25">
      <c r="A6" s="316" t="s">
        <v>741</v>
      </c>
      <c r="B6" s="280">
        <v>2</v>
      </c>
      <c r="C6">
        <v>2</v>
      </c>
      <c r="E6" s="316" t="s">
        <v>742</v>
      </c>
      <c r="F6" s="280">
        <v>30</v>
      </c>
      <c r="G6">
        <v>2</v>
      </c>
      <c r="I6" t="s">
        <v>553</v>
      </c>
      <c r="J6" s="280">
        <v>37</v>
      </c>
      <c r="K6">
        <v>2</v>
      </c>
      <c r="N6" s="313" t="s">
        <v>709</v>
      </c>
    </row>
    <row r="7" spans="1:14" ht="14.25">
      <c r="A7" s="316" t="s">
        <v>609</v>
      </c>
      <c r="B7" s="280">
        <v>7</v>
      </c>
      <c r="C7">
        <v>2</v>
      </c>
      <c r="E7" s="316" t="s">
        <v>748</v>
      </c>
      <c r="F7" s="280">
        <v>34</v>
      </c>
      <c r="G7">
        <v>2</v>
      </c>
      <c r="I7" t="s">
        <v>605</v>
      </c>
      <c r="J7" s="280">
        <v>38</v>
      </c>
      <c r="K7">
        <v>2</v>
      </c>
      <c r="N7" s="281" t="s">
        <v>603</v>
      </c>
    </row>
    <row r="8" spans="1:14">
      <c r="A8" t="s">
        <v>610</v>
      </c>
      <c r="B8" s="280">
        <v>8</v>
      </c>
      <c r="C8">
        <v>2</v>
      </c>
      <c r="E8" t="s">
        <v>611</v>
      </c>
      <c r="F8" s="280">
        <v>35</v>
      </c>
      <c r="G8">
        <v>2</v>
      </c>
      <c r="N8" s="234" t="s">
        <v>648</v>
      </c>
    </row>
    <row r="9" spans="1:14" ht="14.25">
      <c r="A9" s="316" t="s">
        <v>618</v>
      </c>
      <c r="B9" s="280">
        <v>14</v>
      </c>
      <c r="C9">
        <v>0</v>
      </c>
      <c r="E9" s="316" t="s">
        <v>619</v>
      </c>
      <c r="F9" s="280">
        <v>40</v>
      </c>
      <c r="G9">
        <v>0</v>
      </c>
      <c r="N9" s="311" t="s">
        <v>768</v>
      </c>
    </row>
    <row r="10" spans="1:14" ht="14.25">
      <c r="A10" t="s">
        <v>626</v>
      </c>
      <c r="B10" s="280">
        <v>18</v>
      </c>
      <c r="C10">
        <v>0</v>
      </c>
      <c r="E10" s="316" t="s">
        <v>621</v>
      </c>
      <c r="F10" s="280">
        <v>41</v>
      </c>
      <c r="G10">
        <v>0</v>
      </c>
      <c r="N10" s="281" t="s">
        <v>769</v>
      </c>
    </row>
    <row r="11" spans="1:14" ht="14.25">
      <c r="A11" t="s">
        <v>628</v>
      </c>
      <c r="B11" s="280">
        <v>19</v>
      </c>
      <c r="C11">
        <v>0</v>
      </c>
      <c r="E11" s="316" t="s">
        <v>623</v>
      </c>
      <c r="F11" s="280">
        <v>42</v>
      </c>
      <c r="G11">
        <v>0</v>
      </c>
      <c r="N11" s="314" t="s">
        <v>770</v>
      </c>
    </row>
    <row r="12" spans="1:14" ht="14.25">
      <c r="A12" t="s">
        <v>634</v>
      </c>
      <c r="B12" s="280">
        <v>22</v>
      </c>
      <c r="C12">
        <v>0</v>
      </c>
      <c r="E12" s="316" t="s">
        <v>625</v>
      </c>
      <c r="F12" s="280">
        <v>43</v>
      </c>
      <c r="G12">
        <v>0</v>
      </c>
      <c r="N12" s="281" t="s">
        <v>606</v>
      </c>
    </row>
    <row r="13" spans="1:14">
      <c r="A13" t="s">
        <v>690</v>
      </c>
      <c r="B13" s="280"/>
      <c r="E13" t="s">
        <v>629</v>
      </c>
      <c r="F13" s="280">
        <v>45</v>
      </c>
      <c r="G13">
        <v>0</v>
      </c>
      <c r="N13" s="281"/>
    </row>
    <row r="14" spans="1:14" ht="14.25">
      <c r="A14" s="316" t="s">
        <v>739</v>
      </c>
      <c r="B14" s="280">
        <v>1</v>
      </c>
      <c r="C14">
        <v>2</v>
      </c>
      <c r="E14" t="s">
        <v>751</v>
      </c>
      <c r="F14" s="280">
        <v>48</v>
      </c>
      <c r="G14">
        <v>0</v>
      </c>
      <c r="N14" s="282" t="s">
        <v>711</v>
      </c>
    </row>
    <row r="15" spans="1:14" ht="14.25">
      <c r="A15" s="316" t="s">
        <v>741</v>
      </c>
      <c r="B15" s="280">
        <v>2</v>
      </c>
      <c r="C15">
        <v>2</v>
      </c>
      <c r="E15" t="s">
        <v>689</v>
      </c>
      <c r="F15" s="280"/>
      <c r="N15" s="311" t="s">
        <v>771</v>
      </c>
    </row>
    <row r="16" spans="1:14" ht="14.25">
      <c r="A16" s="316" t="s">
        <v>609</v>
      </c>
      <c r="B16" s="280">
        <v>7</v>
      </c>
      <c r="C16">
        <v>2</v>
      </c>
      <c r="E16" s="316" t="s">
        <v>740</v>
      </c>
      <c r="F16" s="280">
        <v>29</v>
      </c>
      <c r="G16">
        <v>2</v>
      </c>
      <c r="N16" s="311" t="s">
        <v>750</v>
      </c>
    </row>
    <row r="17" spans="1:14" ht="14.25">
      <c r="A17" t="s">
        <v>610</v>
      </c>
      <c r="B17" s="280">
        <v>8</v>
      </c>
      <c r="C17">
        <v>2</v>
      </c>
      <c r="E17" s="316" t="s">
        <v>742</v>
      </c>
      <c r="F17" s="280">
        <v>30</v>
      </c>
      <c r="G17">
        <v>2</v>
      </c>
      <c r="N17" s="234" t="s">
        <v>712</v>
      </c>
    </row>
    <row r="18" spans="1:14" ht="14.25">
      <c r="A18" s="316" t="s">
        <v>618</v>
      </c>
      <c r="B18" s="280">
        <v>14</v>
      </c>
      <c r="C18">
        <v>0</v>
      </c>
      <c r="E18" s="316" t="s">
        <v>608</v>
      </c>
      <c r="F18" s="280">
        <v>33</v>
      </c>
      <c r="G18">
        <v>2</v>
      </c>
      <c r="N18" s="281" t="s">
        <v>614</v>
      </c>
    </row>
    <row r="19" spans="1:14" ht="14.25">
      <c r="A19" t="s">
        <v>626</v>
      </c>
      <c r="B19" s="280">
        <v>18</v>
      </c>
      <c r="C19">
        <v>0</v>
      </c>
      <c r="E19" s="316" t="s">
        <v>748</v>
      </c>
      <c r="F19" s="280">
        <v>34</v>
      </c>
      <c r="G19">
        <v>2</v>
      </c>
      <c r="N19" s="234" t="s">
        <v>617</v>
      </c>
    </row>
    <row r="20" spans="1:14" ht="14.25">
      <c r="A20" t="s">
        <v>635</v>
      </c>
      <c r="B20" s="280">
        <v>23</v>
      </c>
      <c r="C20">
        <v>0</v>
      </c>
      <c r="E20" s="316" t="s">
        <v>619</v>
      </c>
      <c r="F20" s="280">
        <v>40</v>
      </c>
      <c r="G20">
        <v>0</v>
      </c>
      <c r="N20" s="311" t="s">
        <v>768</v>
      </c>
    </row>
    <row r="21" spans="1:14" ht="14.25">
      <c r="A21" t="s">
        <v>634</v>
      </c>
      <c r="B21" s="280">
        <v>22</v>
      </c>
      <c r="C21">
        <v>0</v>
      </c>
      <c r="E21" s="316" t="s">
        <v>621</v>
      </c>
      <c r="F21" s="280">
        <v>41</v>
      </c>
      <c r="G21">
        <v>0</v>
      </c>
      <c r="N21" s="234" t="s">
        <v>772</v>
      </c>
    </row>
    <row r="22" spans="1:14" ht="14.25">
      <c r="A22" t="s">
        <v>689</v>
      </c>
      <c r="B22" s="280"/>
      <c r="E22" s="316" t="s">
        <v>623</v>
      </c>
      <c r="F22" s="280">
        <v>42</v>
      </c>
      <c r="G22">
        <v>0</v>
      </c>
      <c r="N22" s="281" t="s">
        <v>713</v>
      </c>
    </row>
    <row r="23" spans="1:14" ht="14.25">
      <c r="A23" s="316" t="s">
        <v>739</v>
      </c>
      <c r="B23" s="280">
        <v>1</v>
      </c>
      <c r="C23">
        <v>2</v>
      </c>
      <c r="E23" s="316" t="s">
        <v>625</v>
      </c>
      <c r="F23" s="280">
        <v>43</v>
      </c>
      <c r="G23">
        <v>0</v>
      </c>
    </row>
    <row r="24" spans="1:14" ht="14.25">
      <c r="A24" s="316" t="s">
        <v>741</v>
      </c>
      <c r="B24" s="280">
        <v>2</v>
      </c>
      <c r="C24">
        <v>2</v>
      </c>
      <c r="E24" s="316" t="s">
        <v>636</v>
      </c>
      <c r="F24" s="280">
        <v>49</v>
      </c>
      <c r="G24">
        <v>0</v>
      </c>
    </row>
    <row r="25" spans="1:14" ht="14.25">
      <c r="A25" s="316" t="s">
        <v>607</v>
      </c>
      <c r="B25" s="280">
        <v>6</v>
      </c>
      <c r="C25">
        <v>2</v>
      </c>
      <c r="E25" t="s">
        <v>691</v>
      </c>
    </row>
    <row r="26" spans="1:14" ht="14.25">
      <c r="A26" s="316" t="s">
        <v>609</v>
      </c>
      <c r="B26" s="280">
        <v>7</v>
      </c>
      <c r="C26">
        <v>2</v>
      </c>
      <c r="E26" s="316" t="s">
        <v>744</v>
      </c>
      <c r="F26" s="280">
        <v>31</v>
      </c>
      <c r="G26">
        <v>2</v>
      </c>
    </row>
    <row r="27" spans="1:14" ht="14.25">
      <c r="A27" s="316" t="s">
        <v>618</v>
      </c>
      <c r="B27" s="280">
        <v>14</v>
      </c>
      <c r="C27">
        <v>0</v>
      </c>
      <c r="E27" s="316" t="s">
        <v>746</v>
      </c>
      <c r="F27" s="280">
        <v>32</v>
      </c>
      <c r="G27">
        <v>2</v>
      </c>
    </row>
    <row r="28" spans="1:14">
      <c r="A28" t="s">
        <v>626</v>
      </c>
      <c r="B28" s="280">
        <v>19</v>
      </c>
      <c r="C28">
        <v>0</v>
      </c>
      <c r="E28" t="s">
        <v>613</v>
      </c>
      <c r="F28" s="280">
        <v>36</v>
      </c>
      <c r="G28">
        <v>2</v>
      </c>
    </row>
    <row r="29" spans="1:14" ht="14.25">
      <c r="A29" s="316" t="s">
        <v>639</v>
      </c>
      <c r="B29" s="280">
        <v>26</v>
      </c>
      <c r="C29">
        <v>0</v>
      </c>
      <c r="E29" s="316" t="s">
        <v>616</v>
      </c>
      <c r="F29" s="280">
        <v>39</v>
      </c>
      <c r="G29">
        <v>0</v>
      </c>
    </row>
    <row r="30" spans="1:14">
      <c r="A30" t="s">
        <v>691</v>
      </c>
      <c r="B30" s="280"/>
      <c r="E30" t="s">
        <v>627</v>
      </c>
      <c r="F30" s="280">
        <v>44</v>
      </c>
      <c r="G30">
        <v>0</v>
      </c>
    </row>
    <row r="31" spans="1:14" ht="14.25">
      <c r="A31" s="316" t="s">
        <v>743</v>
      </c>
      <c r="B31" s="280">
        <v>3</v>
      </c>
      <c r="C31">
        <v>2</v>
      </c>
      <c r="E31" t="s">
        <v>631</v>
      </c>
      <c r="F31" s="280">
        <v>46</v>
      </c>
      <c r="G31">
        <v>0</v>
      </c>
    </row>
    <row r="32" spans="1:14" ht="13.15" customHeight="1">
      <c r="A32" t="s">
        <v>747</v>
      </c>
      <c r="B32" s="280">
        <v>5</v>
      </c>
      <c r="C32">
        <v>2</v>
      </c>
      <c r="E32" t="s">
        <v>633</v>
      </c>
      <c r="F32" s="280">
        <v>47</v>
      </c>
      <c r="G32">
        <v>0</v>
      </c>
    </row>
    <row r="33" spans="1:7">
      <c r="A33" t="s">
        <v>612</v>
      </c>
      <c r="B33" s="280">
        <v>9</v>
      </c>
      <c r="C33">
        <v>2</v>
      </c>
      <c r="E33" t="s">
        <v>689</v>
      </c>
    </row>
    <row r="34" spans="1:7" ht="14.25">
      <c r="A34" t="s">
        <v>749</v>
      </c>
      <c r="B34" s="280">
        <v>10</v>
      </c>
      <c r="C34">
        <v>2</v>
      </c>
      <c r="E34" s="316" t="s">
        <v>744</v>
      </c>
      <c r="F34" s="280">
        <v>31</v>
      </c>
      <c r="G34">
        <v>2</v>
      </c>
    </row>
    <row r="35" spans="1:7" ht="14.25">
      <c r="A35" s="316" t="s">
        <v>615</v>
      </c>
      <c r="B35" s="280">
        <v>13</v>
      </c>
      <c r="C35">
        <v>0</v>
      </c>
      <c r="E35" s="316" t="s">
        <v>746</v>
      </c>
      <c r="F35" s="280">
        <v>32</v>
      </c>
      <c r="G35">
        <v>2</v>
      </c>
    </row>
    <row r="36" spans="1:7" ht="14.25">
      <c r="A36" s="316" t="s">
        <v>620</v>
      </c>
      <c r="B36" s="280">
        <v>15</v>
      </c>
      <c r="C36">
        <v>0</v>
      </c>
      <c r="E36" s="316" t="s">
        <v>616</v>
      </c>
      <c r="F36" s="280">
        <v>39</v>
      </c>
      <c r="G36">
        <v>0</v>
      </c>
    </row>
    <row r="37" spans="1:7" ht="14.25">
      <c r="A37" s="316" t="s">
        <v>622</v>
      </c>
      <c r="B37" s="280">
        <v>16</v>
      </c>
      <c r="C37">
        <v>0</v>
      </c>
      <c r="E37" t="s">
        <v>627</v>
      </c>
      <c r="F37" s="280">
        <v>44</v>
      </c>
      <c r="G37">
        <v>0</v>
      </c>
    </row>
    <row r="38" spans="1:7" ht="14.25">
      <c r="A38" s="316" t="s">
        <v>624</v>
      </c>
      <c r="B38" s="280">
        <v>17</v>
      </c>
      <c r="C38">
        <v>0</v>
      </c>
      <c r="E38" s="316" t="s">
        <v>631</v>
      </c>
      <c r="F38" s="280">
        <v>46</v>
      </c>
      <c r="G38">
        <v>0</v>
      </c>
    </row>
    <row r="39" spans="1:7">
      <c r="A39" t="s">
        <v>630</v>
      </c>
      <c r="B39" s="280">
        <v>20</v>
      </c>
      <c r="C39">
        <v>0</v>
      </c>
      <c r="F39" s="280"/>
    </row>
    <row r="40" spans="1:7">
      <c r="A40" t="s">
        <v>632</v>
      </c>
      <c r="B40" s="280">
        <v>21</v>
      </c>
      <c r="C40">
        <v>0</v>
      </c>
      <c r="E40" t="s">
        <v>752</v>
      </c>
      <c r="F40" s="280">
        <v>50</v>
      </c>
      <c r="G40">
        <v>2</v>
      </c>
    </row>
    <row r="41" spans="1:7">
      <c r="A41" t="s">
        <v>690</v>
      </c>
    </row>
    <row r="42" spans="1:7" ht="14.25">
      <c r="A42" s="316" t="s">
        <v>743</v>
      </c>
      <c r="B42" s="280">
        <v>3</v>
      </c>
      <c r="C42">
        <v>2</v>
      </c>
    </row>
    <row r="43" spans="1:7">
      <c r="A43" t="s">
        <v>747</v>
      </c>
      <c r="B43" s="280">
        <v>5</v>
      </c>
      <c r="C43">
        <v>2</v>
      </c>
    </row>
    <row r="44" spans="1:7">
      <c r="A44" t="s">
        <v>612</v>
      </c>
      <c r="B44" s="280">
        <v>9</v>
      </c>
      <c r="C44">
        <v>2</v>
      </c>
    </row>
    <row r="45" spans="1:7">
      <c r="A45" t="s">
        <v>749</v>
      </c>
      <c r="B45" s="280">
        <v>10</v>
      </c>
      <c r="C45">
        <v>2</v>
      </c>
    </row>
    <row r="46" spans="1:7" ht="14.25">
      <c r="A46" s="316" t="s">
        <v>615</v>
      </c>
      <c r="B46" s="280">
        <v>13</v>
      </c>
      <c r="C46">
        <v>0</v>
      </c>
    </row>
    <row r="47" spans="1:7" ht="14.25">
      <c r="A47" s="316" t="s">
        <v>620</v>
      </c>
      <c r="B47" s="280">
        <v>15</v>
      </c>
      <c r="C47">
        <v>0</v>
      </c>
    </row>
    <row r="48" spans="1:7" ht="14.25">
      <c r="A48" s="316" t="s">
        <v>622</v>
      </c>
      <c r="B48" s="280">
        <v>16</v>
      </c>
      <c r="C48">
        <v>0</v>
      </c>
    </row>
    <row r="49" spans="1:3" ht="14.25">
      <c r="A49" s="316" t="s">
        <v>624</v>
      </c>
      <c r="B49" s="280">
        <v>17</v>
      </c>
      <c r="C49">
        <v>0</v>
      </c>
    </row>
    <row r="50" spans="1:3">
      <c r="A50" t="s">
        <v>637</v>
      </c>
      <c r="B50" s="280">
        <v>24</v>
      </c>
      <c r="C50">
        <v>0</v>
      </c>
    </row>
    <row r="51" spans="1:3">
      <c r="A51" t="s">
        <v>638</v>
      </c>
      <c r="B51" s="280">
        <v>25</v>
      </c>
      <c r="C51">
        <v>0</v>
      </c>
    </row>
    <row r="52" spans="1:3" ht="13.15" customHeight="1">
      <c r="A52" t="s">
        <v>689</v>
      </c>
    </row>
    <row r="53" spans="1:3" ht="14.25">
      <c r="A53" s="316" t="s">
        <v>743</v>
      </c>
      <c r="B53" s="280">
        <v>3</v>
      </c>
      <c r="C53">
        <v>2</v>
      </c>
    </row>
    <row r="54" spans="1:3" ht="14.25">
      <c r="A54" s="316" t="s">
        <v>745</v>
      </c>
      <c r="B54" s="280">
        <v>4</v>
      </c>
      <c r="C54">
        <v>2</v>
      </c>
    </row>
    <row r="55" spans="1:3" ht="14.25">
      <c r="A55" s="316" t="s">
        <v>615</v>
      </c>
      <c r="B55" s="280">
        <v>13</v>
      </c>
      <c r="C55">
        <v>0</v>
      </c>
    </row>
    <row r="56" spans="1:3" ht="14.25">
      <c r="A56" s="316" t="s">
        <v>620</v>
      </c>
      <c r="B56" s="280">
        <v>15</v>
      </c>
      <c r="C56">
        <v>0</v>
      </c>
    </row>
    <row r="57" spans="1:3" ht="14.25">
      <c r="A57" s="316" t="s">
        <v>622</v>
      </c>
      <c r="B57" s="280">
        <v>16</v>
      </c>
      <c r="C57">
        <v>0</v>
      </c>
    </row>
    <row r="58" spans="1:3" ht="14.25">
      <c r="A58" s="316" t="s">
        <v>624</v>
      </c>
      <c r="B58" s="280">
        <v>17</v>
      </c>
      <c r="C58">
        <v>0</v>
      </c>
    </row>
    <row r="59" spans="1:3" ht="13.15" customHeight="1">
      <c r="A59" s="316" t="s">
        <v>640</v>
      </c>
      <c r="B59" s="280">
        <v>27</v>
      </c>
      <c r="C59">
        <v>0</v>
      </c>
    </row>
    <row r="60" spans="1:3" ht="13.15" customHeight="1"/>
    <row r="61" spans="1:3">
      <c r="A61" t="s">
        <v>753</v>
      </c>
      <c r="B61" s="280">
        <v>28</v>
      </c>
      <c r="C61">
        <v>2</v>
      </c>
    </row>
    <row r="79" spans="6:6">
      <c r="F79" s="280"/>
    </row>
    <row r="80" spans="6:6" ht="13.15" customHeight="1"/>
    <row r="101" spans="2:2">
      <c r="B101" s="280"/>
    </row>
  </sheetData>
  <sheetProtection selectLockedCells="1" selectUnlockedCells="1"/>
  <phoneticPr fontId="44"/>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K92"/>
  <sheetViews>
    <sheetView topLeftCell="C1" workbookViewId="0">
      <selection activeCell="Q2" sqref="Q2"/>
    </sheetView>
  </sheetViews>
  <sheetFormatPr defaultRowHeight="13.5"/>
  <cols>
    <col min="1" max="1" width="14.75" customWidth="1"/>
    <col min="6" max="6" width="13.625" customWidth="1"/>
    <col min="7" max="7" width="15.375" bestFit="1" customWidth="1"/>
    <col min="8" max="8" width="13" bestFit="1" customWidth="1"/>
    <col min="9" max="9" width="16.25" bestFit="1" customWidth="1"/>
    <col min="17" max="36" width="8.75" customWidth="1"/>
  </cols>
  <sheetData>
    <row r="1" spans="1:36">
      <c r="A1" t="s">
        <v>3</v>
      </c>
      <c r="B1" t="s">
        <v>4</v>
      </c>
      <c r="C1" t="s">
        <v>5</v>
      </c>
      <c r="D1" t="s">
        <v>6</v>
      </c>
      <c r="E1" t="s">
        <v>7</v>
      </c>
      <c r="F1" t="s">
        <v>8</v>
      </c>
      <c r="G1" t="s">
        <v>9</v>
      </c>
      <c r="H1" t="s">
        <v>10</v>
      </c>
      <c r="I1" t="s">
        <v>274</v>
      </c>
      <c r="J1" t="s">
        <v>275</v>
      </c>
      <c r="K1" t="s">
        <v>11</v>
      </c>
      <c r="L1" t="s">
        <v>12</v>
      </c>
      <c r="M1" t="s">
        <v>13</v>
      </c>
      <c r="N1" t="s">
        <v>14</v>
      </c>
      <c r="O1" t="s">
        <v>15</v>
      </c>
      <c r="P1" s="6" t="s">
        <v>16</v>
      </c>
      <c r="Q1" s="6" t="s">
        <v>17</v>
      </c>
      <c r="R1" s="6" t="s">
        <v>18</v>
      </c>
      <c r="S1" s="6" t="s">
        <v>19</v>
      </c>
      <c r="T1" s="6" t="s">
        <v>20</v>
      </c>
      <c r="U1" s="6" t="s">
        <v>21</v>
      </c>
      <c r="V1" t="s">
        <v>22</v>
      </c>
      <c r="W1" t="s">
        <v>23</v>
      </c>
      <c r="X1" t="s">
        <v>24</v>
      </c>
      <c r="Y1" t="s">
        <v>25</v>
      </c>
      <c r="Z1" t="s">
        <v>26</v>
      </c>
      <c r="AA1" t="s">
        <v>27</v>
      </c>
      <c r="AB1" t="s">
        <v>28</v>
      </c>
      <c r="AC1" t="s">
        <v>29</v>
      </c>
      <c r="AD1" t="s">
        <v>30</v>
      </c>
      <c r="AE1" t="s">
        <v>31</v>
      </c>
      <c r="AF1" t="s">
        <v>32</v>
      </c>
      <c r="AG1" t="s">
        <v>33</v>
      </c>
      <c r="AH1" t="s">
        <v>34</v>
      </c>
      <c r="AI1" t="s">
        <v>35</v>
      </c>
      <c r="AJ1" t="s">
        <v>36</v>
      </c>
    </row>
    <row r="2" spans="1:36">
      <c r="A2" t="str">
        <f>IF(E2="","",B2+10000000+E2)</f>
        <v/>
      </c>
      <c r="B2" t="str">
        <f>IF(E2="","",①団体情報入力!$C$5)</f>
        <v/>
      </c>
      <c r="D2" t="str">
        <f>IF(①団体情報入力!C$10="","",①団体情報入力!C$10)</f>
        <v/>
      </c>
      <c r="E2" t="str">
        <f>IF(②選手情報入力!C11="","",②選手情報入力!C11)</f>
        <v/>
      </c>
      <c r="F2" t="str">
        <f>IF(E2="","",②選手情報入力!D11)</f>
        <v/>
      </c>
      <c r="G2" t="str">
        <f>IF(E2="","",ASC(②選手情報入力!E11))</f>
        <v/>
      </c>
      <c r="H2" t="str">
        <f>IF(E2="","",F2)</f>
        <v/>
      </c>
      <c r="I2" t="str">
        <f>IF(E2="","",②選手情報入力!F11&amp;" "&amp;②選手情報入力!G11)</f>
        <v/>
      </c>
      <c r="J2" t="str">
        <f>IF(E2="","",IF(②選手情報入力!H11="","JPN",LEFT(②選手情報入力!H11,3)))</f>
        <v/>
      </c>
      <c r="K2" t="str">
        <f>IF(E2="","",IF(②選手情報入力!I11="男",1,2))</f>
        <v/>
      </c>
      <c r="L2" t="str">
        <f>IF(E2="","",IF(②選手情報入力!J11="","",②選手情報入力!J11))</f>
        <v/>
      </c>
      <c r="M2" t="str">
        <f>IF(E2="","",LEFT(②選手情報入力!K11,4))</f>
        <v/>
      </c>
      <c r="N2" t="str">
        <f>IF(E2="","",RIGHT(②選手情報入力!K11,4))</f>
        <v/>
      </c>
      <c r="O2" t="str">
        <f>IF(E2="","","愛知")</f>
        <v/>
      </c>
      <c r="Q2" t="str">
        <f>IF(E2="","",IF(②選手情報入力!L11="","",IF(K2=1,VLOOKUP(②選手情報入力!L11,種目情報!$A$4:$B$169,2,FALSE),VLOOKUP(②選手情報入力!L11,種目情報!$E$4:$F$136,2,FALSE))))</f>
        <v/>
      </c>
      <c r="R2" t="str">
        <f>IF(E2="","",IF(②選手情報入力!M11="","",②選手情報入力!M11))</f>
        <v/>
      </c>
      <c r="S2" s="28"/>
      <c r="T2" t="str">
        <f>IF(E2="","",IF(②選手情報入力!L11="","",IF(K2=1,VLOOKUP(②選手情報入力!L11,種目情報!$A$4:$C$137,3,FALSE),VLOOKUP(②選手情報入力!L11,種目情報!$E$4:$G$129,3,FALSE))))</f>
        <v/>
      </c>
      <c r="U2" t="str">
        <f>IF(E2="","",IF(②選手情報入力!O11="","",IF(K2=1,VLOOKUP(②選手情報入力!O11,種目情報!$A$4:$B$153,2,FALSE),VLOOKUP(②選手情報入力!O11,種目情報!$E$4:$F$129,2,FALSE))))</f>
        <v/>
      </c>
      <c r="V2" t="str">
        <f>IF(E2="","",IF(②選手情報入力!P11="","",②選手情報入力!P11))</f>
        <v/>
      </c>
      <c r="W2" s="28" t="str">
        <f>IF(E2="","",IF(②選手情報入力!N11="","",1))</f>
        <v/>
      </c>
      <c r="X2" t="str">
        <f>IF(E2="","",IF(②選手情報入力!O11="","",IF(K2=1,VLOOKUP(②選手情報入力!O11,種目情報!$A$4:$C$137,3,FALSE),VLOOKUP(②選手情報入力!O11,種目情報!$E$4:$G$129,3,FALSE))))</f>
        <v/>
      </c>
      <c r="Y2" t="str">
        <f>IF(E2="","",IF(②選手情報入力!R11="","",IF(K2=1,VLOOKUP(②選手情報入力!R11,種目情報!$A$4:$B$153,2,FALSE),VLOOKUP(②選手情報入力!R11,種目情報!$E$4:$F$129,2,FALSE))))</f>
        <v/>
      </c>
      <c r="Z2" t="str">
        <f>IF(E2="","",IF(②選手情報入力!S11="","",②選手情報入力!S11))</f>
        <v/>
      </c>
      <c r="AA2" s="28" t="str">
        <f>IF(E2="","",IF(②選手情報入力!Q11="","",1))</f>
        <v/>
      </c>
      <c r="AB2" t="str">
        <f>IF(E2="","",IF(②選手情報入力!R11="","",IF(K2=1,VLOOKUP(②選手情報入力!R11,種目情報!$A$4:$C$137,3,FALSE),VLOOKUP(②選手情報入力!R11,種目情報!$E$4:$G$129,3,FALSE))))</f>
        <v/>
      </c>
      <c r="AC2" t="str">
        <f>IF(E2="","",IF(②選手情報入力!T11="","",IF(K2=1,種目情報!$J$4,種目情報!$J$6)))</f>
        <v/>
      </c>
      <c r="AD2" t="str">
        <f>IF(E2="","",IF(②選手情報入力!T11="","",IF(K2=1,IF(②選手情報入力!$U$7="","",②選手情報入力!$U$7),IF(②選手情報入力!$U$8="","",②選手情報入力!$U$8))))</f>
        <v/>
      </c>
      <c r="AE2" t="str">
        <f>IF(E2="","",IF(②選手情報入力!T11="","",IF(K2=1,IF(②選手情報入力!$T$7="",0,1),IF(②選手情報入力!$T$8="",0,1))))</f>
        <v/>
      </c>
      <c r="AF2" t="str">
        <f>IF(E2="","",IF(②選手情報入力!T11="","",2))</f>
        <v/>
      </c>
      <c r="AG2" t="str">
        <f>IF(E2="","",IF(②選手情報入力!V11="","",IF(K2=1,種目情報!$J$5,種目情報!$J$7)))</f>
        <v/>
      </c>
      <c r="AH2" t="str">
        <f>IF(E2="","",IF(②選手情報入力!V11="","",IF(K2=1,IF(②選手情報入力!$W$7="","",②選手情報入力!$W$7),IF(②選手情報入力!$W$8="","",②選手情報入力!$W$8))))</f>
        <v/>
      </c>
      <c r="AI2" t="str">
        <f>IF(E2="","",IF(②選手情報入力!V11="","",IF(K2=1,IF(②選手情報入力!$V$7="",0,1),IF(②選手情報入力!$V$8="",0,1))))</f>
        <v/>
      </c>
      <c r="AJ2" t="str">
        <f>IF(E2="","",IF(②選手情報入力!V11="","",2))</f>
        <v/>
      </c>
    </row>
    <row r="3" spans="1:36">
      <c r="A3" t="str">
        <f t="shared" ref="A3:A66" si="0">IF(E3="","",B3+10000000+E3)</f>
        <v/>
      </c>
      <c r="B3" t="str">
        <f>IF(E3="","",①団体情報入力!$C$5)</f>
        <v/>
      </c>
      <c r="D3" t="str">
        <f>IF(①団体情報入力!C$10="","",①団体情報入力!C$10)</f>
        <v/>
      </c>
      <c r="E3" t="str">
        <f>IF(②選手情報入力!C12="","",②選手情報入力!C12)</f>
        <v/>
      </c>
      <c r="F3" t="str">
        <f>IF(E3="","",②選手情報入力!D12)</f>
        <v/>
      </c>
      <c r="G3" t="str">
        <f>IF(E3="","",ASC(②選手情報入力!E12))</f>
        <v/>
      </c>
      <c r="H3" t="str">
        <f t="shared" ref="H3:H66" si="1">IF(E3="","",F3)</f>
        <v/>
      </c>
      <c r="I3" t="str">
        <f>IF(E3="","",②選手情報入力!F12&amp;" "&amp;②選手情報入力!G12)</f>
        <v/>
      </c>
      <c r="J3" t="str">
        <f>IF(E3="","",IF(②選手情報入力!H12="","JPN",LEFT(②選手情報入力!H12,3)))</f>
        <v/>
      </c>
      <c r="K3" t="str">
        <f>IF(E3="","",IF(②選手情報入力!I12="男",1,2))</f>
        <v/>
      </c>
      <c r="L3" t="str">
        <f>IF(E3="","",IF(②選手情報入力!J12="","",②選手情報入力!J12))</f>
        <v/>
      </c>
      <c r="M3" t="str">
        <f>IF(E3="","",LEFT(②選手情報入力!K12,4))</f>
        <v/>
      </c>
      <c r="N3" t="str">
        <f>IF(E3="","",RIGHT(②選手情報入力!K12,4))</f>
        <v/>
      </c>
      <c r="O3" t="str">
        <f t="shared" ref="O3:O66" si="2">IF(E3="","","愛知")</f>
        <v/>
      </c>
      <c r="Q3" t="str">
        <f>IF(E3="","",IF(②選手情報入力!L12="","",IF(K3=1,VLOOKUP(②選手情報入力!L12,種目情報!$A$4:$B$169,2,FALSE),VLOOKUP(②選手情報入力!L12,種目情報!$E$4:$F$136,2,FALSE))))</f>
        <v/>
      </c>
      <c r="R3" t="str">
        <f>IF(E3="","",IF(②選手情報入力!M12="","",②選手情報入力!M12))</f>
        <v/>
      </c>
      <c r="S3" s="28"/>
      <c r="T3" t="str">
        <f>IF(E3="","",IF(②選手情報入力!L12="","",IF(K3=1,VLOOKUP(②選手情報入力!L12,種目情報!$A$4:$C$137,3,FALSE),VLOOKUP(②選手情報入力!L12,種目情報!$E$4:$G$129,3,FALSE))))</f>
        <v/>
      </c>
      <c r="U3" t="str">
        <f>IF(E3="","",IF(②選手情報入力!O12="","",IF(K3=1,VLOOKUP(②選手情報入力!O12,種目情報!$A$4:$B$153,2,FALSE),VLOOKUP(②選手情報入力!O12,種目情報!$E$4:$F$129,2,FALSE))))</f>
        <v/>
      </c>
      <c r="V3" t="str">
        <f>IF(E3="","",IF(②選手情報入力!P12="","",②選手情報入力!P12))</f>
        <v/>
      </c>
      <c r="W3" s="28" t="str">
        <f>IF(E3="","",IF(②選手情報入力!N12="","",1))</f>
        <v/>
      </c>
      <c r="X3" t="str">
        <f>IF(E3="","",IF(②選手情報入力!O12="","",IF(K3=1,VLOOKUP(②選手情報入力!O12,種目情報!$A$4:$C$137,3,FALSE),VLOOKUP(②選手情報入力!O12,種目情報!$E$4:$G$129,3,FALSE))))</f>
        <v/>
      </c>
      <c r="Y3" t="str">
        <f>IF(E3="","",IF(②選手情報入力!R12="","",IF(K3=1,VLOOKUP(②選手情報入力!R12,種目情報!$A$4:$B$153,2,FALSE),VLOOKUP(②選手情報入力!R12,種目情報!$E$4:$F$129,2,FALSE))))</f>
        <v/>
      </c>
      <c r="Z3" t="str">
        <f>IF(E3="","",IF(②選手情報入力!S12="","",②選手情報入力!S12))</f>
        <v/>
      </c>
      <c r="AA3" s="28" t="str">
        <f>IF(E3="","",IF(②選手情報入力!Q12="","",1))</f>
        <v/>
      </c>
      <c r="AB3" t="str">
        <f>IF(E3="","",IF(②選手情報入力!R12="","",IF(K3=1,VLOOKUP(②選手情報入力!R12,種目情報!$A$4:$C$137,3,FALSE),VLOOKUP(②選手情報入力!R12,種目情報!$E$4:$G$129,3,FALSE))))</f>
        <v/>
      </c>
      <c r="AC3" t="str">
        <f>IF(E3="","",IF(②選手情報入力!T12="","",IF(K3=1,種目情報!$J$4,種目情報!$J$6)))</f>
        <v/>
      </c>
      <c r="AD3" t="str">
        <f>IF(E3="","",IF(②選手情報入力!T12="","",IF(K3=1,IF(②選手情報入力!$U$7="","",②選手情報入力!$U$7),IF(②選手情報入力!$U$8="","",②選手情報入力!$U$8))))</f>
        <v/>
      </c>
      <c r="AE3" t="str">
        <f>IF(E3="","",IF(②選手情報入力!T12="","",IF(K3=1,IF(②選手情報入力!$T$7="",0,1),IF(②選手情報入力!$T$8="",0,1))))</f>
        <v/>
      </c>
      <c r="AF3" t="str">
        <f>IF(E3="","",IF(②選手情報入力!T12="","",2))</f>
        <v/>
      </c>
      <c r="AG3" t="str">
        <f>IF(E3="","",IF(②選手情報入力!V12="","",IF(K3=1,種目情報!$J$5,種目情報!$J$7)))</f>
        <v/>
      </c>
      <c r="AH3" t="str">
        <f>IF(E3="","",IF(②選手情報入力!V12="","",IF(K3=1,IF(②選手情報入力!$W$7="","",②選手情報入力!$W$7),IF(②選手情報入力!$W$8="","",②選手情報入力!$W$8))))</f>
        <v/>
      </c>
      <c r="AI3" t="str">
        <f>IF(E3="","",IF(②選手情報入力!V12="","",IF(K3=1,IF(②選手情報入力!$V$7="",0,1),IF(②選手情報入力!$V$8="",0,1))))</f>
        <v/>
      </c>
      <c r="AJ3" t="str">
        <f>IF(E3="","",IF(②選手情報入力!V12="","",2))</f>
        <v/>
      </c>
    </row>
    <row r="4" spans="1:36">
      <c r="A4" t="str">
        <f t="shared" si="0"/>
        <v/>
      </c>
      <c r="B4" t="str">
        <f>IF(E4="","",①団体情報入力!$C$5)</f>
        <v/>
      </c>
      <c r="D4" t="str">
        <f>IF(①団体情報入力!C$10="","",①団体情報入力!C$10)</f>
        <v/>
      </c>
      <c r="E4" t="str">
        <f>IF(②選手情報入力!C13="","",②選手情報入力!C13)</f>
        <v/>
      </c>
      <c r="F4" t="str">
        <f>IF(E4="","",②選手情報入力!D13)</f>
        <v/>
      </c>
      <c r="G4" t="str">
        <f>IF(E4="","",ASC(②選手情報入力!E13))</f>
        <v/>
      </c>
      <c r="H4" t="str">
        <f t="shared" si="1"/>
        <v/>
      </c>
      <c r="I4" t="str">
        <f>IF(E4="","",②選手情報入力!F13&amp;" "&amp;②選手情報入力!G13)</f>
        <v/>
      </c>
      <c r="J4" t="str">
        <f>IF(E4="","",IF(②選手情報入力!H13="","JPN",LEFT(②選手情報入力!H13,3)))</f>
        <v/>
      </c>
      <c r="K4" t="str">
        <f>IF(E4="","",IF(②選手情報入力!I13="男",1,2))</f>
        <v/>
      </c>
      <c r="L4" t="str">
        <f>IF(E4="","",IF(②選手情報入力!J13="","",②選手情報入力!J13))</f>
        <v/>
      </c>
      <c r="M4" t="str">
        <f>IF(E4="","",LEFT(②選手情報入力!K13,4))</f>
        <v/>
      </c>
      <c r="N4" t="str">
        <f>IF(E4="","",RIGHT(②選手情報入力!K13,4))</f>
        <v/>
      </c>
      <c r="O4" t="str">
        <f t="shared" si="2"/>
        <v/>
      </c>
      <c r="Q4" t="str">
        <f>IF(E4="","",IF(②選手情報入力!L13="","",IF(K4=1,VLOOKUP(②選手情報入力!L13,種目情報!$A$4:$B$169,2,FALSE),VLOOKUP(②選手情報入力!L13,種目情報!$E$4:$F$136,2,FALSE))))</f>
        <v/>
      </c>
      <c r="R4" t="str">
        <f>IF(E4="","",IF(②選手情報入力!M13="","",②選手情報入力!M13))</f>
        <v/>
      </c>
      <c r="S4" s="28"/>
      <c r="T4" t="str">
        <f>IF(E4="","",IF(②選手情報入力!L13="","",IF(K4=1,VLOOKUP(②選手情報入力!L13,種目情報!$A$4:$C$137,3,FALSE),VLOOKUP(②選手情報入力!L13,種目情報!$E$4:$G$129,3,FALSE))))</f>
        <v/>
      </c>
      <c r="U4" t="str">
        <f>IF(E4="","",IF(②選手情報入力!O13="","",IF(K4=1,VLOOKUP(②選手情報入力!O13,種目情報!$A$4:$B$153,2,FALSE),VLOOKUP(②選手情報入力!O13,種目情報!$E$4:$F$129,2,FALSE))))</f>
        <v/>
      </c>
      <c r="V4" t="str">
        <f>IF(E4="","",IF(②選手情報入力!P13="","",②選手情報入力!P13))</f>
        <v/>
      </c>
      <c r="W4" s="28" t="str">
        <f>IF(E4="","",IF(②選手情報入力!N13="","",1))</f>
        <v/>
      </c>
      <c r="X4" t="str">
        <f>IF(E4="","",IF(②選手情報入力!O13="","",IF(K4=1,VLOOKUP(②選手情報入力!O13,種目情報!$A$4:$C$137,3,FALSE),VLOOKUP(②選手情報入力!O13,種目情報!$E$4:$G$129,3,FALSE))))</f>
        <v/>
      </c>
      <c r="Y4" t="str">
        <f>IF(E4="","",IF(②選手情報入力!R13="","",IF(K4=1,VLOOKUP(②選手情報入力!R13,種目情報!$A$4:$B$153,2,FALSE),VLOOKUP(②選手情報入力!R13,種目情報!$E$4:$F$129,2,FALSE))))</f>
        <v/>
      </c>
      <c r="Z4" t="str">
        <f>IF(E4="","",IF(②選手情報入力!S13="","",②選手情報入力!S13))</f>
        <v/>
      </c>
      <c r="AA4" s="28" t="str">
        <f>IF(E4="","",IF(②選手情報入力!Q13="","",1))</f>
        <v/>
      </c>
      <c r="AB4" t="str">
        <f>IF(E4="","",IF(②選手情報入力!R13="","",IF(K4=1,VLOOKUP(②選手情報入力!R13,種目情報!$A$4:$C$137,3,FALSE),VLOOKUP(②選手情報入力!R13,種目情報!$E$4:$G$129,3,FALSE))))</f>
        <v/>
      </c>
      <c r="AC4" t="str">
        <f>IF(E4="","",IF(②選手情報入力!T13="","",IF(K4=1,種目情報!$J$4,種目情報!$J$6)))</f>
        <v/>
      </c>
      <c r="AD4" t="str">
        <f>IF(E4="","",IF(②選手情報入力!T13="","",IF(K4=1,IF(②選手情報入力!$U$7="","",②選手情報入力!$U$7),IF(②選手情報入力!$U$8="","",②選手情報入力!$U$8))))</f>
        <v/>
      </c>
      <c r="AE4" t="str">
        <f>IF(E4="","",IF(②選手情報入力!T13="","",IF(K4=1,IF(②選手情報入力!$T$7="",0,1),IF(②選手情報入力!$T$8="",0,1))))</f>
        <v/>
      </c>
      <c r="AF4" t="str">
        <f>IF(E4="","",IF(②選手情報入力!T13="","",2))</f>
        <v/>
      </c>
      <c r="AG4" t="str">
        <f>IF(E4="","",IF(②選手情報入力!V13="","",IF(K4=1,種目情報!$J$5,種目情報!$J$7)))</f>
        <v/>
      </c>
      <c r="AH4" t="str">
        <f>IF(E4="","",IF(②選手情報入力!V13="","",IF(K4=1,IF(②選手情報入力!$W$7="","",②選手情報入力!$W$7),IF(②選手情報入力!$W$8="","",②選手情報入力!$W$8))))</f>
        <v/>
      </c>
      <c r="AI4" t="str">
        <f>IF(E4="","",IF(②選手情報入力!V13="","",IF(K4=1,IF(②選手情報入力!$V$7="",0,1),IF(②選手情報入力!$V$8="",0,1))))</f>
        <v/>
      </c>
      <c r="AJ4" t="str">
        <f>IF(E4="","",IF(②選手情報入力!V13="","",2))</f>
        <v/>
      </c>
    </row>
    <row r="5" spans="1:36">
      <c r="A5" t="str">
        <f t="shared" si="0"/>
        <v/>
      </c>
      <c r="B5" t="str">
        <f>IF(E5="","",①団体情報入力!$C$5)</f>
        <v/>
      </c>
      <c r="D5" t="str">
        <f>IF(①団体情報入力!C$10="","",①団体情報入力!C$10)</f>
        <v/>
      </c>
      <c r="E5" t="str">
        <f>IF(②選手情報入力!C14="","",②選手情報入力!C14)</f>
        <v/>
      </c>
      <c r="F5" t="str">
        <f>IF(E5="","",②選手情報入力!D14)</f>
        <v/>
      </c>
      <c r="G5" t="str">
        <f>IF(E5="","",ASC(②選手情報入力!E14))</f>
        <v/>
      </c>
      <c r="H5" t="str">
        <f t="shared" si="1"/>
        <v/>
      </c>
      <c r="I5" t="str">
        <f>IF(E5="","",②選手情報入力!F14&amp;" "&amp;②選手情報入力!G14)</f>
        <v/>
      </c>
      <c r="J5" t="str">
        <f>IF(E5="","",IF(②選手情報入力!H14="","JPN",LEFT(②選手情報入力!H14,3)))</f>
        <v/>
      </c>
      <c r="K5" t="str">
        <f>IF(E5="","",IF(②選手情報入力!I14="男",1,2))</f>
        <v/>
      </c>
      <c r="L5" t="str">
        <f>IF(E5="","",IF(②選手情報入力!J14="","",②選手情報入力!J14))</f>
        <v/>
      </c>
      <c r="M5" t="str">
        <f>IF(E5="","",LEFT(②選手情報入力!K14,4))</f>
        <v/>
      </c>
      <c r="N5" t="str">
        <f>IF(E5="","",RIGHT(②選手情報入力!K14,4))</f>
        <v/>
      </c>
      <c r="O5" t="str">
        <f t="shared" si="2"/>
        <v/>
      </c>
      <c r="Q5" t="str">
        <f>IF(E5="","",IF(②選手情報入力!L14="","",IF(K5=1,VLOOKUP(②選手情報入力!L14,種目情報!$A$4:$B$169,2,FALSE),VLOOKUP(②選手情報入力!L14,種目情報!$E$4:$F$136,2,FALSE))))</f>
        <v/>
      </c>
      <c r="R5" t="str">
        <f>IF(E5="","",IF(②選手情報入力!M14="","",②選手情報入力!M14))</f>
        <v/>
      </c>
      <c r="S5" s="28"/>
      <c r="T5" t="str">
        <f>IF(E5="","",IF(②選手情報入力!L14="","",IF(K5=1,VLOOKUP(②選手情報入力!L14,種目情報!$A$4:$C$137,3,FALSE),VLOOKUP(②選手情報入力!L14,種目情報!$E$4:$G$129,3,FALSE))))</f>
        <v/>
      </c>
      <c r="U5" t="str">
        <f>IF(E5="","",IF(②選手情報入力!O14="","",IF(K5=1,VLOOKUP(②選手情報入力!O14,種目情報!$A$4:$B$153,2,FALSE),VLOOKUP(②選手情報入力!O14,種目情報!$E$4:$F$129,2,FALSE))))</f>
        <v/>
      </c>
      <c r="V5" t="str">
        <f>IF(E5="","",IF(②選手情報入力!P14="","",②選手情報入力!P14))</f>
        <v/>
      </c>
      <c r="W5" s="28" t="str">
        <f>IF(E5="","",IF(②選手情報入力!N14="","",1))</f>
        <v/>
      </c>
      <c r="X5" t="str">
        <f>IF(E5="","",IF(②選手情報入力!O14="","",IF(K5=1,VLOOKUP(②選手情報入力!O14,種目情報!$A$4:$C$137,3,FALSE),VLOOKUP(②選手情報入力!O14,種目情報!$E$4:$G$129,3,FALSE))))</f>
        <v/>
      </c>
      <c r="Y5" t="str">
        <f>IF(E5="","",IF(②選手情報入力!R14="","",IF(K5=1,VLOOKUP(②選手情報入力!R14,種目情報!$A$4:$B$153,2,FALSE),VLOOKUP(②選手情報入力!R14,種目情報!$E$4:$F$129,2,FALSE))))</f>
        <v/>
      </c>
      <c r="Z5" t="str">
        <f>IF(E5="","",IF(②選手情報入力!S14="","",②選手情報入力!S14))</f>
        <v/>
      </c>
      <c r="AA5" s="28" t="str">
        <f>IF(E5="","",IF(②選手情報入力!Q14="","",1))</f>
        <v/>
      </c>
      <c r="AB5" t="str">
        <f>IF(E5="","",IF(②選手情報入力!R14="","",IF(K5=1,VLOOKUP(②選手情報入力!R14,種目情報!$A$4:$C$137,3,FALSE),VLOOKUP(②選手情報入力!R14,種目情報!$E$4:$G$129,3,FALSE))))</f>
        <v/>
      </c>
      <c r="AC5" t="str">
        <f>IF(E5="","",IF(②選手情報入力!T14="","",IF(K5=1,種目情報!$J$4,種目情報!$J$6)))</f>
        <v/>
      </c>
      <c r="AD5" t="str">
        <f>IF(E5="","",IF(②選手情報入力!T14="","",IF(K5=1,IF(②選手情報入力!$U$7="","",②選手情報入力!$U$7),IF(②選手情報入力!$U$8="","",②選手情報入力!$U$8))))</f>
        <v/>
      </c>
      <c r="AE5" t="str">
        <f>IF(E5="","",IF(②選手情報入力!T14="","",IF(K5=1,IF(②選手情報入力!$T$7="",0,1),IF(②選手情報入力!$T$8="",0,1))))</f>
        <v/>
      </c>
      <c r="AF5" t="str">
        <f>IF(E5="","",IF(②選手情報入力!T14="","",2))</f>
        <v/>
      </c>
      <c r="AG5" t="str">
        <f>IF(E5="","",IF(②選手情報入力!V14="","",IF(K5=1,種目情報!$J$5,種目情報!$J$7)))</f>
        <v/>
      </c>
      <c r="AH5" t="str">
        <f>IF(E5="","",IF(②選手情報入力!V14="","",IF(K5=1,IF(②選手情報入力!$W$7="","",②選手情報入力!$W$7),IF(②選手情報入力!$W$8="","",②選手情報入力!$W$8))))</f>
        <v/>
      </c>
      <c r="AI5" t="str">
        <f>IF(E5="","",IF(②選手情報入力!V14="","",IF(K5=1,IF(②選手情報入力!$V$7="",0,1),IF(②選手情報入力!$V$8="",0,1))))</f>
        <v/>
      </c>
      <c r="AJ5" t="str">
        <f>IF(E5="","",IF(②選手情報入力!V14="","",2))</f>
        <v/>
      </c>
    </row>
    <row r="6" spans="1:36">
      <c r="A6" t="str">
        <f t="shared" si="0"/>
        <v/>
      </c>
      <c r="B6" t="str">
        <f>IF(E6="","",①団体情報入力!$C$5)</f>
        <v/>
      </c>
      <c r="D6" t="str">
        <f>IF(①団体情報入力!C$10="","",①団体情報入力!C$10)</f>
        <v/>
      </c>
      <c r="E6" t="str">
        <f>IF(②選手情報入力!C15="","",②選手情報入力!C15)</f>
        <v/>
      </c>
      <c r="F6" t="str">
        <f>IF(E6="","",②選手情報入力!D15)</f>
        <v/>
      </c>
      <c r="G6" t="str">
        <f>IF(E6="","",ASC(②選手情報入力!E15))</f>
        <v/>
      </c>
      <c r="H6" t="str">
        <f t="shared" si="1"/>
        <v/>
      </c>
      <c r="I6" t="str">
        <f>IF(E6="","",②選手情報入力!F15&amp;" "&amp;②選手情報入力!G15)</f>
        <v/>
      </c>
      <c r="J6" t="str">
        <f>IF(E6="","",IF(②選手情報入力!H15="","JPN",LEFT(②選手情報入力!H15,3)))</f>
        <v/>
      </c>
      <c r="K6" t="str">
        <f>IF(E6="","",IF(②選手情報入力!I15="男",1,2))</f>
        <v/>
      </c>
      <c r="L6" t="str">
        <f>IF(E6="","",IF(②選手情報入力!J15="","",②選手情報入力!J15))</f>
        <v/>
      </c>
      <c r="M6" t="str">
        <f>IF(E6="","",LEFT(②選手情報入力!K15,4))</f>
        <v/>
      </c>
      <c r="N6" t="str">
        <f>IF(E6="","",RIGHT(②選手情報入力!K15,4))</f>
        <v/>
      </c>
      <c r="O6" t="str">
        <f t="shared" si="2"/>
        <v/>
      </c>
      <c r="Q6" t="str">
        <f>IF(E6="","",IF(②選手情報入力!L15="","",IF(K6=1,VLOOKUP(②選手情報入力!L15,種目情報!$A$4:$B$169,2,FALSE),VLOOKUP(②選手情報入力!L15,種目情報!$E$4:$F$136,2,FALSE))))</f>
        <v/>
      </c>
      <c r="R6" t="str">
        <f>IF(E6="","",IF(②選手情報入力!M15="","",②選手情報入力!M15))</f>
        <v/>
      </c>
      <c r="S6" s="28"/>
      <c r="T6" t="str">
        <f>IF(E6="","",IF(②選手情報入力!L15="","",IF(K6=1,VLOOKUP(②選手情報入力!L15,種目情報!$A$4:$C$137,3,FALSE),VLOOKUP(②選手情報入力!L15,種目情報!$E$4:$G$129,3,FALSE))))</f>
        <v/>
      </c>
      <c r="U6" t="str">
        <f>IF(E6="","",IF(②選手情報入力!O15="","",IF(K6=1,VLOOKUP(②選手情報入力!O15,種目情報!$A$4:$B$153,2,FALSE),VLOOKUP(②選手情報入力!O15,種目情報!$E$4:$F$129,2,FALSE))))</f>
        <v/>
      </c>
      <c r="V6" t="str">
        <f>IF(E6="","",IF(②選手情報入力!P15="","",②選手情報入力!P15))</f>
        <v/>
      </c>
      <c r="W6" s="28" t="str">
        <f>IF(E6="","",IF(②選手情報入力!N15="","",1))</f>
        <v/>
      </c>
      <c r="X6" t="str">
        <f>IF(E6="","",IF(②選手情報入力!O15="","",IF(K6=1,VLOOKUP(②選手情報入力!O15,種目情報!$A$4:$C$137,3,FALSE),VLOOKUP(②選手情報入力!O15,種目情報!$E$4:$G$129,3,FALSE))))</f>
        <v/>
      </c>
      <c r="Y6" t="str">
        <f>IF(E6="","",IF(②選手情報入力!R15="","",IF(K6=1,VLOOKUP(②選手情報入力!R15,種目情報!$A$4:$B$153,2,FALSE),VLOOKUP(②選手情報入力!R15,種目情報!$E$4:$F$129,2,FALSE))))</f>
        <v/>
      </c>
      <c r="Z6" t="str">
        <f>IF(E6="","",IF(②選手情報入力!S15="","",②選手情報入力!S15))</f>
        <v/>
      </c>
      <c r="AA6" s="28" t="str">
        <f>IF(E6="","",IF(②選手情報入力!Q15="","",1))</f>
        <v/>
      </c>
      <c r="AB6" t="str">
        <f>IF(E6="","",IF(②選手情報入力!R15="","",IF(K6=1,VLOOKUP(②選手情報入力!R15,種目情報!$A$4:$C$137,3,FALSE),VLOOKUP(②選手情報入力!R15,種目情報!$E$4:$G$129,3,FALSE))))</f>
        <v/>
      </c>
      <c r="AC6" t="str">
        <f>IF(E6="","",IF(②選手情報入力!T15="","",IF(K6=1,種目情報!$J$4,種目情報!$J$6)))</f>
        <v/>
      </c>
      <c r="AD6" t="str">
        <f>IF(E6="","",IF(②選手情報入力!T15="","",IF(K6=1,IF(②選手情報入力!$U$7="","",②選手情報入力!$U$7),IF(②選手情報入力!$U$8="","",②選手情報入力!$U$8))))</f>
        <v/>
      </c>
      <c r="AE6" t="str">
        <f>IF(E6="","",IF(②選手情報入力!T15="","",IF(K6=1,IF(②選手情報入力!$T$7="",0,1),IF(②選手情報入力!$T$8="",0,1))))</f>
        <v/>
      </c>
      <c r="AF6" t="str">
        <f>IF(E6="","",IF(②選手情報入力!T15="","",2))</f>
        <v/>
      </c>
      <c r="AG6" t="str">
        <f>IF(E6="","",IF(②選手情報入力!V15="","",IF(K6=1,種目情報!$J$5,種目情報!$J$7)))</f>
        <v/>
      </c>
      <c r="AH6" t="str">
        <f>IF(E6="","",IF(②選手情報入力!V15="","",IF(K6=1,IF(②選手情報入力!$W$7="","",②選手情報入力!$W$7),IF(②選手情報入力!$W$8="","",②選手情報入力!$W$8))))</f>
        <v/>
      </c>
      <c r="AI6" t="str">
        <f>IF(E6="","",IF(②選手情報入力!V15="","",IF(K6=1,IF(②選手情報入力!$V$7="",0,1),IF(②選手情報入力!$V$8="",0,1))))</f>
        <v/>
      </c>
      <c r="AJ6" t="str">
        <f>IF(E6="","",IF(②選手情報入力!V15="","",2))</f>
        <v/>
      </c>
    </row>
    <row r="7" spans="1:36">
      <c r="A7" t="str">
        <f t="shared" si="0"/>
        <v/>
      </c>
      <c r="B7" t="str">
        <f>IF(E7="","",①団体情報入力!$C$5)</f>
        <v/>
      </c>
      <c r="D7" t="str">
        <f>IF(①団体情報入力!C$10="","",①団体情報入力!C$10)</f>
        <v/>
      </c>
      <c r="E7" t="str">
        <f>IF(②選手情報入力!C16="","",②選手情報入力!C16)</f>
        <v/>
      </c>
      <c r="F7" t="str">
        <f>IF(E7="","",②選手情報入力!D16)</f>
        <v/>
      </c>
      <c r="G7" t="str">
        <f>IF(E7="","",ASC(②選手情報入力!E16))</f>
        <v/>
      </c>
      <c r="H7" t="str">
        <f t="shared" si="1"/>
        <v/>
      </c>
      <c r="I7" t="str">
        <f>IF(E7="","",②選手情報入力!F16&amp;" "&amp;②選手情報入力!G16)</f>
        <v/>
      </c>
      <c r="J7" t="str">
        <f>IF(E7="","",IF(②選手情報入力!H16="","JPN",LEFT(②選手情報入力!H16,3)))</f>
        <v/>
      </c>
      <c r="K7" t="str">
        <f>IF(E7="","",IF(②選手情報入力!I16="男",1,2))</f>
        <v/>
      </c>
      <c r="L7" t="str">
        <f>IF(E7="","",IF(②選手情報入力!J16="","",②選手情報入力!J16))</f>
        <v/>
      </c>
      <c r="M7" t="str">
        <f>IF(E7="","",LEFT(②選手情報入力!K16,4))</f>
        <v/>
      </c>
      <c r="N7" t="str">
        <f>IF(E7="","",RIGHT(②選手情報入力!K16,4))</f>
        <v/>
      </c>
      <c r="O7" t="str">
        <f t="shared" si="2"/>
        <v/>
      </c>
      <c r="Q7" t="str">
        <f>IF(E7="","",IF(②選手情報入力!L16="","",IF(K7=1,VLOOKUP(②選手情報入力!L16,種目情報!$A$4:$B$169,2,FALSE),VLOOKUP(②選手情報入力!L16,種目情報!$E$4:$F$136,2,FALSE))))</f>
        <v/>
      </c>
      <c r="R7" t="str">
        <f>IF(E7="","",IF(②選手情報入力!M16="","",②選手情報入力!M16))</f>
        <v/>
      </c>
      <c r="S7" s="28"/>
      <c r="T7" t="str">
        <f>IF(E7="","",IF(②選手情報入力!L16="","",IF(K7=1,VLOOKUP(②選手情報入力!L16,種目情報!$A$4:$C$137,3,FALSE),VLOOKUP(②選手情報入力!L16,種目情報!$E$4:$G$129,3,FALSE))))</f>
        <v/>
      </c>
      <c r="U7" t="str">
        <f>IF(E7="","",IF(②選手情報入力!O16="","",IF(K7=1,VLOOKUP(②選手情報入力!O16,種目情報!$A$4:$B$153,2,FALSE),VLOOKUP(②選手情報入力!O16,種目情報!$E$4:$F$129,2,FALSE))))</f>
        <v/>
      </c>
      <c r="V7" t="str">
        <f>IF(E7="","",IF(②選手情報入力!P16="","",②選手情報入力!P16))</f>
        <v/>
      </c>
      <c r="W7" s="28" t="str">
        <f>IF(E7="","",IF(②選手情報入力!N16="","",1))</f>
        <v/>
      </c>
      <c r="X7" t="str">
        <f>IF(E7="","",IF(②選手情報入力!O16="","",IF(K7=1,VLOOKUP(②選手情報入力!O16,種目情報!$A$4:$C$137,3,FALSE),VLOOKUP(②選手情報入力!O16,種目情報!$E$4:$G$129,3,FALSE))))</f>
        <v/>
      </c>
      <c r="Y7" t="str">
        <f>IF(E7="","",IF(②選手情報入力!R16="","",IF(K7=1,VLOOKUP(②選手情報入力!R16,種目情報!$A$4:$B$153,2,FALSE),VLOOKUP(②選手情報入力!R16,種目情報!$E$4:$F$129,2,FALSE))))</f>
        <v/>
      </c>
      <c r="Z7" t="str">
        <f>IF(E7="","",IF(②選手情報入力!S16="","",②選手情報入力!S16))</f>
        <v/>
      </c>
      <c r="AA7" s="28" t="str">
        <f>IF(E7="","",IF(②選手情報入力!Q16="","",1))</f>
        <v/>
      </c>
      <c r="AB7" t="str">
        <f>IF(E7="","",IF(②選手情報入力!R16="","",IF(K7=1,VLOOKUP(②選手情報入力!R16,種目情報!$A$4:$C$137,3,FALSE),VLOOKUP(②選手情報入力!R16,種目情報!$E$4:$G$129,3,FALSE))))</f>
        <v/>
      </c>
      <c r="AC7" t="str">
        <f>IF(E7="","",IF(②選手情報入力!T16="","",IF(K7=1,種目情報!$J$4,種目情報!$J$6)))</f>
        <v/>
      </c>
      <c r="AD7" t="str">
        <f>IF(E7="","",IF(②選手情報入力!T16="","",IF(K7=1,IF(②選手情報入力!$U$7="","",②選手情報入力!$U$7),IF(②選手情報入力!$U$8="","",②選手情報入力!$U$8))))</f>
        <v/>
      </c>
      <c r="AE7" t="str">
        <f>IF(E7="","",IF(②選手情報入力!T16="","",IF(K7=1,IF(②選手情報入力!$T$7="",0,1),IF(②選手情報入力!$T$8="",0,1))))</f>
        <v/>
      </c>
      <c r="AF7" t="str">
        <f>IF(E7="","",IF(②選手情報入力!T16="","",2))</f>
        <v/>
      </c>
      <c r="AG7" t="str">
        <f>IF(E7="","",IF(②選手情報入力!V16="","",IF(K7=1,種目情報!$J$5,種目情報!$J$7)))</f>
        <v/>
      </c>
      <c r="AH7" t="str">
        <f>IF(E7="","",IF(②選手情報入力!V16="","",IF(K7=1,IF(②選手情報入力!$W$7="","",②選手情報入力!$W$7),IF(②選手情報入力!$W$8="","",②選手情報入力!$W$8))))</f>
        <v/>
      </c>
      <c r="AI7" t="str">
        <f>IF(E7="","",IF(②選手情報入力!V16="","",IF(K7=1,IF(②選手情報入力!$V$7="",0,1),IF(②選手情報入力!$V$8="",0,1))))</f>
        <v/>
      </c>
      <c r="AJ7" t="str">
        <f>IF(E7="","",IF(②選手情報入力!V16="","",2))</f>
        <v/>
      </c>
    </row>
    <row r="8" spans="1:36">
      <c r="A8" t="str">
        <f t="shared" si="0"/>
        <v/>
      </c>
      <c r="B8" t="str">
        <f>IF(E8="","",①団体情報入力!$C$5)</f>
        <v/>
      </c>
      <c r="D8" t="str">
        <f>IF(①団体情報入力!C$10="","",①団体情報入力!C$10)</f>
        <v/>
      </c>
      <c r="E8" t="str">
        <f>IF(②選手情報入力!C17="","",②選手情報入力!C17)</f>
        <v/>
      </c>
      <c r="F8" t="str">
        <f>IF(E8="","",②選手情報入力!D17)</f>
        <v/>
      </c>
      <c r="G8" t="str">
        <f>IF(E8="","",ASC(②選手情報入力!E17))</f>
        <v/>
      </c>
      <c r="H8" t="str">
        <f t="shared" si="1"/>
        <v/>
      </c>
      <c r="I8" t="str">
        <f>IF(E8="","",②選手情報入力!F17&amp;" "&amp;②選手情報入力!G17)</f>
        <v/>
      </c>
      <c r="J8" t="str">
        <f>IF(E8="","",IF(②選手情報入力!H17="","JPN",LEFT(②選手情報入力!H17,3)))</f>
        <v/>
      </c>
      <c r="K8" t="str">
        <f>IF(E8="","",IF(②選手情報入力!I17="男",1,2))</f>
        <v/>
      </c>
      <c r="L8" t="str">
        <f>IF(E8="","",IF(②選手情報入力!J17="","",②選手情報入力!J17))</f>
        <v/>
      </c>
      <c r="M8" t="str">
        <f>IF(E8="","",LEFT(②選手情報入力!K17,4))</f>
        <v/>
      </c>
      <c r="N8" t="str">
        <f>IF(E8="","",RIGHT(②選手情報入力!K17,4))</f>
        <v/>
      </c>
      <c r="O8" t="str">
        <f t="shared" si="2"/>
        <v/>
      </c>
      <c r="Q8" t="str">
        <f>IF(E8="","",IF(②選手情報入力!L17="","",IF(K8=1,VLOOKUP(②選手情報入力!L17,種目情報!$A$4:$B$169,2,FALSE),VLOOKUP(②選手情報入力!L17,種目情報!$E$4:$F$136,2,FALSE))))</f>
        <v/>
      </c>
      <c r="R8" t="str">
        <f>IF(E8="","",IF(②選手情報入力!M17="","",②選手情報入力!M17))</f>
        <v/>
      </c>
      <c r="S8" s="28"/>
      <c r="T8" t="str">
        <f>IF(E8="","",IF(②選手情報入力!L17="","",IF(K8=1,VLOOKUP(②選手情報入力!L17,種目情報!$A$4:$C$137,3,FALSE),VLOOKUP(②選手情報入力!L17,種目情報!$E$4:$G$129,3,FALSE))))</f>
        <v/>
      </c>
      <c r="U8" t="str">
        <f>IF(E8="","",IF(②選手情報入力!O17="","",IF(K8=1,VLOOKUP(②選手情報入力!O17,種目情報!$A$4:$B$153,2,FALSE),VLOOKUP(②選手情報入力!O17,種目情報!$E$4:$F$129,2,FALSE))))</f>
        <v/>
      </c>
      <c r="V8" t="str">
        <f>IF(E8="","",IF(②選手情報入力!P17="","",②選手情報入力!P17))</f>
        <v/>
      </c>
      <c r="W8" s="28" t="str">
        <f>IF(E8="","",IF(②選手情報入力!N17="","",1))</f>
        <v/>
      </c>
      <c r="X8" t="str">
        <f>IF(E8="","",IF(②選手情報入力!O17="","",IF(K8=1,VLOOKUP(②選手情報入力!O17,種目情報!$A$4:$C$137,3,FALSE),VLOOKUP(②選手情報入力!O17,種目情報!$E$4:$G$129,3,FALSE))))</f>
        <v/>
      </c>
      <c r="Y8" t="str">
        <f>IF(E8="","",IF(②選手情報入力!R17="","",IF(K8=1,VLOOKUP(②選手情報入力!R17,種目情報!$A$4:$B$153,2,FALSE),VLOOKUP(②選手情報入力!R17,種目情報!$E$4:$F$129,2,FALSE))))</f>
        <v/>
      </c>
      <c r="Z8" t="str">
        <f>IF(E8="","",IF(②選手情報入力!S17="","",②選手情報入力!S17))</f>
        <v/>
      </c>
      <c r="AA8" s="28" t="str">
        <f>IF(E8="","",IF(②選手情報入力!Q17="","",1))</f>
        <v/>
      </c>
      <c r="AB8" t="str">
        <f>IF(E8="","",IF(②選手情報入力!R17="","",IF(K8=1,VLOOKUP(②選手情報入力!R17,種目情報!$A$4:$C$137,3,FALSE),VLOOKUP(②選手情報入力!R17,種目情報!$E$4:$G$129,3,FALSE))))</f>
        <v/>
      </c>
      <c r="AC8" t="str">
        <f>IF(E8="","",IF(②選手情報入力!T17="","",IF(K8=1,種目情報!$J$4,種目情報!$J$6)))</f>
        <v/>
      </c>
      <c r="AD8" t="str">
        <f>IF(E8="","",IF(②選手情報入力!T17="","",IF(K8=1,IF(②選手情報入力!$U$7="","",②選手情報入力!$U$7),IF(②選手情報入力!$U$8="","",②選手情報入力!$U$8))))</f>
        <v/>
      </c>
      <c r="AE8" t="str">
        <f>IF(E8="","",IF(②選手情報入力!T17="","",IF(K8=1,IF(②選手情報入力!$T$7="",0,1),IF(②選手情報入力!$T$8="",0,1))))</f>
        <v/>
      </c>
      <c r="AF8" t="str">
        <f>IF(E8="","",IF(②選手情報入力!T17="","",2))</f>
        <v/>
      </c>
      <c r="AG8" t="str">
        <f>IF(E8="","",IF(②選手情報入力!V17="","",IF(K8=1,種目情報!$J$5,種目情報!$J$7)))</f>
        <v/>
      </c>
      <c r="AH8" t="str">
        <f>IF(E8="","",IF(②選手情報入力!V17="","",IF(K8=1,IF(②選手情報入力!$W$7="","",②選手情報入力!$W$7),IF(②選手情報入力!$W$8="","",②選手情報入力!$W$8))))</f>
        <v/>
      </c>
      <c r="AI8" t="str">
        <f>IF(E8="","",IF(②選手情報入力!V17="","",IF(K8=1,IF(②選手情報入力!$V$7="",0,1),IF(②選手情報入力!$V$8="",0,1))))</f>
        <v/>
      </c>
      <c r="AJ8" t="str">
        <f>IF(E8="","",IF(②選手情報入力!V17="","",2))</f>
        <v/>
      </c>
    </row>
    <row r="9" spans="1:36">
      <c r="A9" t="str">
        <f t="shared" si="0"/>
        <v/>
      </c>
      <c r="B9" t="str">
        <f>IF(E9="","",①団体情報入力!$C$5)</f>
        <v/>
      </c>
      <c r="D9" t="str">
        <f>IF(①団体情報入力!C$10="","",①団体情報入力!C$10)</f>
        <v/>
      </c>
      <c r="E9" t="str">
        <f>IF(②選手情報入力!C18="","",②選手情報入力!C18)</f>
        <v/>
      </c>
      <c r="F9" t="str">
        <f>IF(E9="","",②選手情報入力!D18)</f>
        <v/>
      </c>
      <c r="G9" t="str">
        <f>IF(E9="","",ASC(②選手情報入力!E18))</f>
        <v/>
      </c>
      <c r="H9" t="str">
        <f t="shared" si="1"/>
        <v/>
      </c>
      <c r="I9" t="str">
        <f>IF(E9="","",②選手情報入力!F18&amp;" "&amp;②選手情報入力!G18)</f>
        <v/>
      </c>
      <c r="J9" t="str">
        <f>IF(E9="","",IF(②選手情報入力!H18="","JPN",LEFT(②選手情報入力!H18,3)))</f>
        <v/>
      </c>
      <c r="K9" t="str">
        <f>IF(E9="","",IF(②選手情報入力!I18="男",1,2))</f>
        <v/>
      </c>
      <c r="L9" t="str">
        <f>IF(E9="","",IF(②選手情報入力!J18="","",②選手情報入力!J18))</f>
        <v/>
      </c>
      <c r="M9" t="str">
        <f>IF(E9="","",LEFT(②選手情報入力!K18,4))</f>
        <v/>
      </c>
      <c r="N9" t="str">
        <f>IF(E9="","",RIGHT(②選手情報入力!K18,4))</f>
        <v/>
      </c>
      <c r="O9" t="str">
        <f t="shared" si="2"/>
        <v/>
      </c>
      <c r="Q9" t="str">
        <f>IF(E9="","",IF(②選手情報入力!L18="","",IF(K9=1,VLOOKUP(②選手情報入力!L18,種目情報!$A$4:$B$169,2,FALSE),VLOOKUP(②選手情報入力!L18,種目情報!$E$4:$F$136,2,FALSE))))</f>
        <v/>
      </c>
      <c r="R9" t="str">
        <f>IF(E9="","",IF(②選手情報入力!M18="","",②選手情報入力!M18))</f>
        <v/>
      </c>
      <c r="S9" s="28"/>
      <c r="T9" t="str">
        <f>IF(E9="","",IF(②選手情報入力!L18="","",IF(K9=1,VLOOKUP(②選手情報入力!L18,種目情報!$A$4:$C$137,3,FALSE),VLOOKUP(②選手情報入力!L18,種目情報!$E$4:$G$129,3,FALSE))))</f>
        <v/>
      </c>
      <c r="U9" t="str">
        <f>IF(E9="","",IF(②選手情報入力!O18="","",IF(K9=1,VLOOKUP(②選手情報入力!O18,種目情報!$A$4:$B$153,2,FALSE),VLOOKUP(②選手情報入力!O18,種目情報!$E$4:$F$129,2,FALSE))))</f>
        <v/>
      </c>
      <c r="V9" t="str">
        <f>IF(E9="","",IF(②選手情報入力!P18="","",②選手情報入力!P18))</f>
        <v/>
      </c>
      <c r="W9" s="28" t="str">
        <f>IF(E9="","",IF(②選手情報入力!N18="","",1))</f>
        <v/>
      </c>
      <c r="X9" t="str">
        <f>IF(E9="","",IF(②選手情報入力!O18="","",IF(K9=1,VLOOKUP(②選手情報入力!O18,種目情報!$A$4:$C$137,3,FALSE),VLOOKUP(②選手情報入力!O18,種目情報!$E$4:$G$129,3,FALSE))))</f>
        <v/>
      </c>
      <c r="Y9" t="str">
        <f>IF(E9="","",IF(②選手情報入力!R18="","",IF(K9=1,VLOOKUP(②選手情報入力!R18,種目情報!$A$4:$B$153,2,FALSE),VLOOKUP(②選手情報入力!R18,種目情報!$E$4:$F$129,2,FALSE))))</f>
        <v/>
      </c>
      <c r="Z9" t="str">
        <f>IF(E9="","",IF(②選手情報入力!S18="","",②選手情報入力!S18))</f>
        <v/>
      </c>
      <c r="AA9" s="28" t="str">
        <f>IF(E9="","",IF(②選手情報入力!Q18="","",1))</f>
        <v/>
      </c>
      <c r="AB9" t="str">
        <f>IF(E9="","",IF(②選手情報入力!R18="","",IF(K9=1,VLOOKUP(②選手情報入力!R18,種目情報!$A$4:$C$137,3,FALSE),VLOOKUP(②選手情報入力!R18,種目情報!$E$4:$G$129,3,FALSE))))</f>
        <v/>
      </c>
      <c r="AC9" t="str">
        <f>IF(E9="","",IF(②選手情報入力!T18="","",IF(K9=1,種目情報!$J$4,種目情報!$J$6)))</f>
        <v/>
      </c>
      <c r="AD9" t="str">
        <f>IF(E9="","",IF(②選手情報入力!T18="","",IF(K9=1,IF(②選手情報入力!$U$7="","",②選手情報入力!$U$7),IF(②選手情報入力!$U$8="","",②選手情報入力!$U$8))))</f>
        <v/>
      </c>
      <c r="AE9" t="str">
        <f>IF(E9="","",IF(②選手情報入力!T18="","",IF(K9=1,IF(②選手情報入力!$T$7="",0,1),IF(②選手情報入力!$T$8="",0,1))))</f>
        <v/>
      </c>
      <c r="AF9" t="str">
        <f>IF(E9="","",IF(②選手情報入力!T18="","",2))</f>
        <v/>
      </c>
      <c r="AG9" t="str">
        <f>IF(E9="","",IF(②選手情報入力!V18="","",IF(K9=1,種目情報!$J$5,種目情報!$J$7)))</f>
        <v/>
      </c>
      <c r="AH9" t="str">
        <f>IF(E9="","",IF(②選手情報入力!V18="","",IF(K9=1,IF(②選手情報入力!$W$7="","",②選手情報入力!$W$7),IF(②選手情報入力!$W$8="","",②選手情報入力!$W$8))))</f>
        <v/>
      </c>
      <c r="AI9" t="str">
        <f>IF(E9="","",IF(②選手情報入力!V18="","",IF(K9=1,IF(②選手情報入力!$V$7="",0,1),IF(②選手情報入力!$V$8="",0,1))))</f>
        <v/>
      </c>
      <c r="AJ9" t="str">
        <f>IF(E9="","",IF(②選手情報入力!V18="","",2))</f>
        <v/>
      </c>
    </row>
    <row r="10" spans="1:36">
      <c r="A10" t="str">
        <f t="shared" si="0"/>
        <v/>
      </c>
      <c r="B10" t="str">
        <f>IF(E10="","",①団体情報入力!$C$5)</f>
        <v/>
      </c>
      <c r="D10" t="str">
        <f>IF(①団体情報入力!C$10="","",①団体情報入力!C$10)</f>
        <v/>
      </c>
      <c r="E10" t="str">
        <f>IF(②選手情報入力!C19="","",②選手情報入力!C19)</f>
        <v/>
      </c>
      <c r="F10" t="str">
        <f>IF(E10="","",②選手情報入力!D19)</f>
        <v/>
      </c>
      <c r="G10" t="str">
        <f>IF(E10="","",ASC(②選手情報入力!E19))</f>
        <v/>
      </c>
      <c r="H10" t="str">
        <f t="shared" si="1"/>
        <v/>
      </c>
      <c r="I10" t="str">
        <f>IF(E10="","",②選手情報入力!F19&amp;" "&amp;②選手情報入力!G19)</f>
        <v/>
      </c>
      <c r="J10" t="str">
        <f>IF(E10="","",IF(②選手情報入力!H19="","JPN",LEFT(②選手情報入力!H19,3)))</f>
        <v/>
      </c>
      <c r="K10" t="str">
        <f>IF(E10="","",IF(②選手情報入力!I19="男",1,2))</f>
        <v/>
      </c>
      <c r="L10" t="str">
        <f>IF(E10="","",IF(②選手情報入力!J19="","",②選手情報入力!J19))</f>
        <v/>
      </c>
      <c r="M10" t="str">
        <f>IF(E10="","",LEFT(②選手情報入力!K19,4))</f>
        <v/>
      </c>
      <c r="N10" t="str">
        <f>IF(E10="","",RIGHT(②選手情報入力!K19,4))</f>
        <v/>
      </c>
      <c r="O10" t="str">
        <f t="shared" si="2"/>
        <v/>
      </c>
      <c r="Q10" t="str">
        <f>IF(E10="","",IF(②選手情報入力!L19="","",IF(K10=1,VLOOKUP(②選手情報入力!L19,種目情報!$A$4:$B$169,2,FALSE),VLOOKUP(②選手情報入力!L19,種目情報!$E$4:$F$136,2,FALSE))))</f>
        <v/>
      </c>
      <c r="R10" t="str">
        <f>IF(E10="","",IF(②選手情報入力!M19="","",②選手情報入力!M19))</f>
        <v/>
      </c>
      <c r="S10" s="28"/>
      <c r="T10" t="str">
        <f>IF(E10="","",IF(②選手情報入力!L19="","",IF(K10=1,VLOOKUP(②選手情報入力!L19,種目情報!$A$4:$C$137,3,FALSE),VLOOKUP(②選手情報入力!L19,種目情報!$E$4:$G$129,3,FALSE))))</f>
        <v/>
      </c>
      <c r="U10" t="str">
        <f>IF(E10="","",IF(②選手情報入力!O19="","",IF(K10=1,VLOOKUP(②選手情報入力!O19,種目情報!$A$4:$B$153,2,FALSE),VLOOKUP(②選手情報入力!O19,種目情報!$E$4:$F$129,2,FALSE))))</f>
        <v/>
      </c>
      <c r="V10" t="str">
        <f>IF(E10="","",IF(②選手情報入力!P19="","",②選手情報入力!P19))</f>
        <v/>
      </c>
      <c r="W10" s="28" t="str">
        <f>IF(E10="","",IF(②選手情報入力!N19="","",1))</f>
        <v/>
      </c>
      <c r="X10" t="str">
        <f>IF(E10="","",IF(②選手情報入力!O19="","",IF(K10=1,VLOOKUP(②選手情報入力!O19,種目情報!$A$4:$C$137,3,FALSE),VLOOKUP(②選手情報入力!O19,種目情報!$E$4:$G$129,3,FALSE))))</f>
        <v/>
      </c>
      <c r="Y10" t="str">
        <f>IF(E10="","",IF(②選手情報入力!R19="","",IF(K10=1,VLOOKUP(②選手情報入力!R19,種目情報!$A$4:$B$153,2,FALSE),VLOOKUP(②選手情報入力!R19,種目情報!$E$4:$F$129,2,FALSE))))</f>
        <v/>
      </c>
      <c r="Z10" t="str">
        <f>IF(E10="","",IF(②選手情報入力!S19="","",②選手情報入力!S19))</f>
        <v/>
      </c>
      <c r="AA10" s="28" t="str">
        <f>IF(E10="","",IF(②選手情報入力!Q19="","",1))</f>
        <v/>
      </c>
      <c r="AB10" t="str">
        <f>IF(E10="","",IF(②選手情報入力!R19="","",IF(K10=1,VLOOKUP(②選手情報入力!R19,種目情報!$A$4:$C$137,3,FALSE),VLOOKUP(②選手情報入力!R19,種目情報!$E$4:$G$129,3,FALSE))))</f>
        <v/>
      </c>
      <c r="AC10" t="str">
        <f>IF(E10="","",IF(②選手情報入力!T19="","",IF(K10=1,種目情報!$J$4,種目情報!$J$6)))</f>
        <v/>
      </c>
      <c r="AD10" t="str">
        <f>IF(E10="","",IF(②選手情報入力!T19="","",IF(K10=1,IF(②選手情報入力!$U$7="","",②選手情報入力!$U$7),IF(②選手情報入力!$U$8="","",②選手情報入力!$U$8))))</f>
        <v/>
      </c>
      <c r="AE10" t="str">
        <f>IF(E10="","",IF(②選手情報入力!T19="","",IF(K10=1,IF(②選手情報入力!$T$7="",0,1),IF(②選手情報入力!$T$8="",0,1))))</f>
        <v/>
      </c>
      <c r="AF10" t="str">
        <f>IF(E10="","",IF(②選手情報入力!T19="","",2))</f>
        <v/>
      </c>
      <c r="AG10" t="str">
        <f>IF(E10="","",IF(②選手情報入力!V19="","",IF(K10=1,種目情報!$J$5,種目情報!$J$7)))</f>
        <v/>
      </c>
      <c r="AH10" t="str">
        <f>IF(E10="","",IF(②選手情報入力!V19="","",IF(K10=1,IF(②選手情報入力!$W$7="","",②選手情報入力!$W$7),IF(②選手情報入力!$W$8="","",②選手情報入力!$W$8))))</f>
        <v/>
      </c>
      <c r="AI10" t="str">
        <f>IF(E10="","",IF(②選手情報入力!V19="","",IF(K10=1,IF(②選手情報入力!$V$7="",0,1),IF(②選手情報入力!$V$8="",0,1))))</f>
        <v/>
      </c>
      <c r="AJ10" t="str">
        <f>IF(E10="","",IF(②選手情報入力!V19="","",2))</f>
        <v/>
      </c>
    </row>
    <row r="11" spans="1:36">
      <c r="A11" t="str">
        <f t="shared" si="0"/>
        <v/>
      </c>
      <c r="B11" t="str">
        <f>IF(E11="","",①団体情報入力!$C$5)</f>
        <v/>
      </c>
      <c r="D11" t="str">
        <f>IF(①団体情報入力!C$10="","",①団体情報入力!C$10)</f>
        <v/>
      </c>
      <c r="E11" t="str">
        <f>IF(②選手情報入力!C20="","",②選手情報入力!C20)</f>
        <v/>
      </c>
      <c r="F11" t="str">
        <f>IF(E11="","",②選手情報入力!D20)</f>
        <v/>
      </c>
      <c r="G11" t="str">
        <f>IF(E11="","",ASC(②選手情報入力!E20))</f>
        <v/>
      </c>
      <c r="H11" t="str">
        <f t="shared" si="1"/>
        <v/>
      </c>
      <c r="I11" t="str">
        <f>IF(E11="","",②選手情報入力!F20&amp;" "&amp;②選手情報入力!G20)</f>
        <v/>
      </c>
      <c r="J11" t="str">
        <f>IF(E11="","",IF(②選手情報入力!H20="","JPN",LEFT(②選手情報入力!H20,3)))</f>
        <v/>
      </c>
      <c r="K11" t="str">
        <f>IF(E11="","",IF(②選手情報入力!I20="男",1,2))</f>
        <v/>
      </c>
      <c r="L11" t="str">
        <f>IF(E11="","",IF(②選手情報入力!J20="","",②選手情報入力!J20))</f>
        <v/>
      </c>
      <c r="M11" t="str">
        <f>IF(E11="","",LEFT(②選手情報入力!K20,4))</f>
        <v/>
      </c>
      <c r="N11" t="str">
        <f>IF(E11="","",RIGHT(②選手情報入力!K20,4))</f>
        <v/>
      </c>
      <c r="O11" t="str">
        <f t="shared" si="2"/>
        <v/>
      </c>
      <c r="Q11" t="str">
        <f>IF(E11="","",IF(②選手情報入力!L20="","",IF(K11=1,VLOOKUP(②選手情報入力!L20,種目情報!$A$4:$B$169,2,FALSE),VLOOKUP(②選手情報入力!L20,種目情報!$E$4:$F$136,2,FALSE))))</f>
        <v/>
      </c>
      <c r="R11" t="str">
        <f>IF(E11="","",IF(②選手情報入力!M20="","",②選手情報入力!M20))</f>
        <v/>
      </c>
      <c r="S11" s="28"/>
      <c r="T11" t="str">
        <f>IF(E11="","",IF(②選手情報入力!L20="","",IF(K11=1,VLOOKUP(②選手情報入力!L20,種目情報!$A$4:$C$137,3,FALSE),VLOOKUP(②選手情報入力!L20,種目情報!$E$4:$G$129,3,FALSE))))</f>
        <v/>
      </c>
      <c r="U11" t="str">
        <f>IF(E11="","",IF(②選手情報入力!O20="","",IF(K11=1,VLOOKUP(②選手情報入力!O20,種目情報!$A$4:$B$153,2,FALSE),VLOOKUP(②選手情報入力!O20,種目情報!$E$4:$F$129,2,FALSE))))</f>
        <v/>
      </c>
      <c r="V11" t="str">
        <f>IF(E11="","",IF(②選手情報入力!P20="","",②選手情報入力!P20))</f>
        <v/>
      </c>
      <c r="W11" s="28" t="str">
        <f>IF(E11="","",IF(②選手情報入力!N20="","",1))</f>
        <v/>
      </c>
      <c r="X11" t="str">
        <f>IF(E11="","",IF(②選手情報入力!O20="","",IF(K11=1,VLOOKUP(②選手情報入力!O20,種目情報!$A$4:$C$137,3,FALSE),VLOOKUP(②選手情報入力!O20,種目情報!$E$4:$G$129,3,FALSE))))</f>
        <v/>
      </c>
      <c r="Y11" t="str">
        <f>IF(E11="","",IF(②選手情報入力!R20="","",IF(K11=1,VLOOKUP(②選手情報入力!R20,種目情報!$A$4:$B$153,2,FALSE),VLOOKUP(②選手情報入力!R20,種目情報!$E$4:$F$129,2,FALSE))))</f>
        <v/>
      </c>
      <c r="Z11" t="str">
        <f>IF(E11="","",IF(②選手情報入力!S20="","",②選手情報入力!S20))</f>
        <v/>
      </c>
      <c r="AA11" s="28" t="str">
        <f>IF(E11="","",IF(②選手情報入力!Q20="","",1))</f>
        <v/>
      </c>
      <c r="AB11" t="str">
        <f>IF(E11="","",IF(②選手情報入力!R20="","",IF(K11=1,VLOOKUP(②選手情報入力!R20,種目情報!$A$4:$C$137,3,FALSE),VLOOKUP(②選手情報入力!R20,種目情報!$E$4:$G$129,3,FALSE))))</f>
        <v/>
      </c>
      <c r="AC11" t="str">
        <f>IF(E11="","",IF(②選手情報入力!T20="","",IF(K11=1,種目情報!$J$4,種目情報!$J$6)))</f>
        <v/>
      </c>
      <c r="AD11" t="str">
        <f>IF(E11="","",IF(②選手情報入力!T20="","",IF(K11=1,IF(②選手情報入力!$U$7="","",②選手情報入力!$U$7),IF(②選手情報入力!$U$8="","",②選手情報入力!$U$8))))</f>
        <v/>
      </c>
      <c r="AE11" t="str">
        <f>IF(E11="","",IF(②選手情報入力!T20="","",IF(K11=1,IF(②選手情報入力!$T$7="",0,1),IF(②選手情報入力!$T$8="",0,1))))</f>
        <v/>
      </c>
      <c r="AF11" t="str">
        <f>IF(E11="","",IF(②選手情報入力!T20="","",2))</f>
        <v/>
      </c>
      <c r="AG11" t="str">
        <f>IF(E11="","",IF(②選手情報入力!V20="","",IF(K11=1,種目情報!$J$5,種目情報!$J$7)))</f>
        <v/>
      </c>
      <c r="AH11" t="str">
        <f>IF(E11="","",IF(②選手情報入力!V20="","",IF(K11=1,IF(②選手情報入力!$W$7="","",②選手情報入力!$W$7),IF(②選手情報入力!$W$8="","",②選手情報入力!$W$8))))</f>
        <v/>
      </c>
      <c r="AI11" t="str">
        <f>IF(E11="","",IF(②選手情報入力!V20="","",IF(K11=1,IF(②選手情報入力!$V$7="",0,1),IF(②選手情報入力!$V$8="",0,1))))</f>
        <v/>
      </c>
      <c r="AJ11" t="str">
        <f>IF(E11="","",IF(②選手情報入力!V20="","",2))</f>
        <v/>
      </c>
    </row>
    <row r="12" spans="1:36">
      <c r="A12" t="str">
        <f t="shared" si="0"/>
        <v/>
      </c>
      <c r="B12" t="str">
        <f>IF(E12="","",①団体情報入力!$C$5)</f>
        <v/>
      </c>
      <c r="D12" t="str">
        <f>IF(①団体情報入力!C$10="","",①団体情報入力!C$10)</f>
        <v/>
      </c>
      <c r="E12" t="str">
        <f>IF(②選手情報入力!C21="","",②選手情報入力!C21)</f>
        <v/>
      </c>
      <c r="F12" t="str">
        <f>IF(E12="","",②選手情報入力!D21)</f>
        <v/>
      </c>
      <c r="G12" t="str">
        <f>IF(E12="","",ASC(②選手情報入力!E21))</f>
        <v/>
      </c>
      <c r="H12" t="str">
        <f t="shared" si="1"/>
        <v/>
      </c>
      <c r="I12" t="str">
        <f>IF(E12="","",②選手情報入力!F21&amp;" "&amp;②選手情報入力!G21)</f>
        <v/>
      </c>
      <c r="J12" t="str">
        <f>IF(E12="","",IF(②選手情報入力!H21="","JPN",LEFT(②選手情報入力!H21,3)))</f>
        <v/>
      </c>
      <c r="K12" t="str">
        <f>IF(E12="","",IF(②選手情報入力!I21="男",1,2))</f>
        <v/>
      </c>
      <c r="L12" t="str">
        <f>IF(E12="","",IF(②選手情報入力!J21="","",②選手情報入力!J21))</f>
        <v/>
      </c>
      <c r="M12" t="str">
        <f>IF(E12="","",LEFT(②選手情報入力!K21,4))</f>
        <v/>
      </c>
      <c r="N12" t="str">
        <f>IF(E12="","",RIGHT(②選手情報入力!K21,4))</f>
        <v/>
      </c>
      <c r="O12" t="str">
        <f t="shared" si="2"/>
        <v/>
      </c>
      <c r="Q12" t="str">
        <f>IF(E12="","",IF(②選手情報入力!L21="","",IF(K12=1,VLOOKUP(②選手情報入力!L21,種目情報!$A$4:$B$169,2,FALSE),VLOOKUP(②選手情報入力!L21,種目情報!$E$4:$F$136,2,FALSE))))</f>
        <v/>
      </c>
      <c r="R12" t="str">
        <f>IF(E12="","",IF(②選手情報入力!M21="","",②選手情報入力!M21))</f>
        <v/>
      </c>
      <c r="S12" s="28"/>
      <c r="T12" t="str">
        <f>IF(E12="","",IF(②選手情報入力!L21="","",IF(K12=1,VLOOKUP(②選手情報入力!L21,種目情報!$A$4:$C$137,3,FALSE),VLOOKUP(②選手情報入力!L21,種目情報!$E$4:$G$129,3,FALSE))))</f>
        <v/>
      </c>
      <c r="U12" t="str">
        <f>IF(E12="","",IF(②選手情報入力!O21="","",IF(K12=1,VLOOKUP(②選手情報入力!O21,種目情報!$A$4:$B$153,2,FALSE),VLOOKUP(②選手情報入力!O21,種目情報!$E$4:$F$129,2,FALSE))))</f>
        <v/>
      </c>
      <c r="V12" t="str">
        <f>IF(E12="","",IF(②選手情報入力!P21="","",②選手情報入力!P21))</f>
        <v/>
      </c>
      <c r="W12" s="28" t="str">
        <f>IF(E12="","",IF(②選手情報入力!N21="","",1))</f>
        <v/>
      </c>
      <c r="X12" t="str">
        <f>IF(E12="","",IF(②選手情報入力!O21="","",IF(K12=1,VLOOKUP(②選手情報入力!O21,種目情報!$A$4:$C$137,3,FALSE),VLOOKUP(②選手情報入力!O21,種目情報!$E$4:$G$129,3,FALSE))))</f>
        <v/>
      </c>
      <c r="Y12" t="str">
        <f>IF(E12="","",IF(②選手情報入力!R21="","",IF(K12=1,VLOOKUP(②選手情報入力!R21,種目情報!$A$4:$B$153,2,FALSE),VLOOKUP(②選手情報入力!R21,種目情報!$E$4:$F$129,2,FALSE))))</f>
        <v/>
      </c>
      <c r="Z12" t="str">
        <f>IF(E12="","",IF(②選手情報入力!S21="","",②選手情報入力!S21))</f>
        <v/>
      </c>
      <c r="AA12" s="28" t="str">
        <f>IF(E12="","",IF(②選手情報入力!Q21="","",1))</f>
        <v/>
      </c>
      <c r="AB12" t="str">
        <f>IF(E12="","",IF(②選手情報入力!R21="","",IF(K12=1,VLOOKUP(②選手情報入力!R21,種目情報!$A$4:$C$137,3,FALSE),VLOOKUP(②選手情報入力!R21,種目情報!$E$4:$G$129,3,FALSE))))</f>
        <v/>
      </c>
      <c r="AC12" t="str">
        <f>IF(E12="","",IF(②選手情報入力!T21="","",IF(K12=1,種目情報!$J$4,種目情報!$J$6)))</f>
        <v/>
      </c>
      <c r="AD12" t="str">
        <f>IF(E12="","",IF(②選手情報入力!T21="","",IF(K12=1,IF(②選手情報入力!$U$7="","",②選手情報入力!$U$7),IF(②選手情報入力!$U$8="","",②選手情報入力!$U$8))))</f>
        <v/>
      </c>
      <c r="AE12" t="str">
        <f>IF(E12="","",IF(②選手情報入力!T21="","",IF(K12=1,IF(②選手情報入力!$T$7="",0,1),IF(②選手情報入力!$T$8="",0,1))))</f>
        <v/>
      </c>
      <c r="AF12" t="str">
        <f>IF(E12="","",IF(②選手情報入力!T21="","",2))</f>
        <v/>
      </c>
      <c r="AG12" t="str">
        <f>IF(E12="","",IF(②選手情報入力!V21="","",IF(K12=1,種目情報!$J$5,種目情報!$J$7)))</f>
        <v/>
      </c>
      <c r="AH12" t="str">
        <f>IF(E12="","",IF(②選手情報入力!V21="","",IF(K12=1,IF(②選手情報入力!$W$7="","",②選手情報入力!$W$7),IF(②選手情報入力!$W$8="","",②選手情報入力!$W$8))))</f>
        <v/>
      </c>
      <c r="AI12" t="str">
        <f>IF(E12="","",IF(②選手情報入力!V21="","",IF(K12=1,IF(②選手情報入力!$V$7="",0,1),IF(②選手情報入力!$V$8="",0,1))))</f>
        <v/>
      </c>
      <c r="AJ12" t="str">
        <f>IF(E12="","",IF(②選手情報入力!V21="","",2))</f>
        <v/>
      </c>
    </row>
    <row r="13" spans="1:36">
      <c r="A13" t="str">
        <f t="shared" si="0"/>
        <v/>
      </c>
      <c r="B13" t="str">
        <f>IF(E13="","",①団体情報入力!$C$5)</f>
        <v/>
      </c>
      <c r="D13" t="str">
        <f>IF(①団体情報入力!C$10="","",①団体情報入力!C$10)</f>
        <v/>
      </c>
      <c r="E13" t="str">
        <f>IF(②選手情報入力!C22="","",②選手情報入力!C22)</f>
        <v/>
      </c>
      <c r="F13" t="str">
        <f>IF(E13="","",②選手情報入力!D22)</f>
        <v/>
      </c>
      <c r="G13" t="str">
        <f>IF(E13="","",ASC(②選手情報入力!E22))</f>
        <v/>
      </c>
      <c r="H13" t="str">
        <f t="shared" si="1"/>
        <v/>
      </c>
      <c r="I13" t="str">
        <f>IF(E13="","",②選手情報入力!F22&amp;" "&amp;②選手情報入力!G22)</f>
        <v/>
      </c>
      <c r="J13" t="str">
        <f>IF(E13="","",IF(②選手情報入力!H22="","JPN",LEFT(②選手情報入力!H22,3)))</f>
        <v/>
      </c>
      <c r="K13" t="str">
        <f>IF(E13="","",IF(②選手情報入力!I22="男",1,2))</f>
        <v/>
      </c>
      <c r="L13" t="str">
        <f>IF(E13="","",IF(②選手情報入力!J22="","",②選手情報入力!J22))</f>
        <v/>
      </c>
      <c r="M13" t="str">
        <f>IF(E13="","",LEFT(②選手情報入力!K22,4))</f>
        <v/>
      </c>
      <c r="N13" t="str">
        <f>IF(E13="","",RIGHT(②選手情報入力!K22,4))</f>
        <v/>
      </c>
      <c r="O13" t="str">
        <f t="shared" si="2"/>
        <v/>
      </c>
      <c r="Q13" t="str">
        <f>IF(E13="","",IF(②選手情報入力!L22="","",IF(K13=1,VLOOKUP(②選手情報入力!L22,種目情報!$A$4:$B$169,2,FALSE),VLOOKUP(②選手情報入力!L22,種目情報!$E$4:$F$136,2,FALSE))))</f>
        <v/>
      </c>
      <c r="R13" t="str">
        <f>IF(E13="","",IF(②選手情報入力!M22="","",②選手情報入力!M22))</f>
        <v/>
      </c>
      <c r="S13" s="28"/>
      <c r="T13" t="str">
        <f>IF(E13="","",IF(②選手情報入力!L22="","",IF(K13=1,VLOOKUP(②選手情報入力!L22,種目情報!$A$4:$C$137,3,FALSE),VLOOKUP(②選手情報入力!L22,種目情報!$E$4:$G$129,3,FALSE))))</f>
        <v/>
      </c>
      <c r="U13" t="str">
        <f>IF(E13="","",IF(②選手情報入力!O22="","",IF(K13=1,VLOOKUP(②選手情報入力!O22,種目情報!$A$4:$B$153,2,FALSE),VLOOKUP(②選手情報入力!O22,種目情報!$E$4:$F$129,2,FALSE))))</f>
        <v/>
      </c>
      <c r="V13" t="str">
        <f>IF(E13="","",IF(②選手情報入力!P22="","",②選手情報入力!P22))</f>
        <v/>
      </c>
      <c r="W13" s="28" t="str">
        <f>IF(E13="","",IF(②選手情報入力!N22="","",1))</f>
        <v/>
      </c>
      <c r="X13" t="str">
        <f>IF(E13="","",IF(②選手情報入力!O22="","",IF(K13=1,VLOOKUP(②選手情報入力!O22,種目情報!$A$4:$C$137,3,FALSE),VLOOKUP(②選手情報入力!O22,種目情報!$E$4:$G$129,3,FALSE))))</f>
        <v/>
      </c>
      <c r="Y13" t="str">
        <f>IF(E13="","",IF(②選手情報入力!R22="","",IF(K13=1,VLOOKUP(②選手情報入力!R22,種目情報!$A$4:$B$153,2,FALSE),VLOOKUP(②選手情報入力!R22,種目情報!$E$4:$F$129,2,FALSE))))</f>
        <v/>
      </c>
      <c r="Z13" t="str">
        <f>IF(E13="","",IF(②選手情報入力!S22="","",②選手情報入力!S22))</f>
        <v/>
      </c>
      <c r="AA13" s="28" t="str">
        <f>IF(E13="","",IF(②選手情報入力!Q22="","",1))</f>
        <v/>
      </c>
      <c r="AB13" t="str">
        <f>IF(E13="","",IF(②選手情報入力!R22="","",IF(K13=1,VLOOKUP(②選手情報入力!R22,種目情報!$A$4:$C$137,3,FALSE),VLOOKUP(②選手情報入力!R22,種目情報!$E$4:$G$129,3,FALSE))))</f>
        <v/>
      </c>
      <c r="AC13" t="str">
        <f>IF(E13="","",IF(②選手情報入力!T22="","",IF(K13=1,種目情報!$J$4,種目情報!$J$6)))</f>
        <v/>
      </c>
      <c r="AD13" t="str">
        <f>IF(E13="","",IF(②選手情報入力!T22="","",IF(K13=1,IF(②選手情報入力!$U$7="","",②選手情報入力!$U$7),IF(②選手情報入力!$U$8="","",②選手情報入力!$U$8))))</f>
        <v/>
      </c>
      <c r="AE13" t="str">
        <f>IF(E13="","",IF(②選手情報入力!T22="","",IF(K13=1,IF(②選手情報入力!$T$7="",0,1),IF(②選手情報入力!$T$8="",0,1))))</f>
        <v/>
      </c>
      <c r="AF13" t="str">
        <f>IF(E13="","",IF(②選手情報入力!T22="","",2))</f>
        <v/>
      </c>
      <c r="AG13" t="str">
        <f>IF(E13="","",IF(②選手情報入力!V22="","",IF(K13=1,種目情報!$J$5,種目情報!$J$7)))</f>
        <v/>
      </c>
      <c r="AH13" t="str">
        <f>IF(E13="","",IF(②選手情報入力!V22="","",IF(K13=1,IF(②選手情報入力!$W$7="","",②選手情報入力!$W$7),IF(②選手情報入力!$W$8="","",②選手情報入力!$W$8))))</f>
        <v/>
      </c>
      <c r="AI13" t="str">
        <f>IF(E13="","",IF(②選手情報入力!V22="","",IF(K13=1,IF(②選手情報入力!$V$7="",0,1),IF(②選手情報入力!$V$8="",0,1))))</f>
        <v/>
      </c>
      <c r="AJ13" t="str">
        <f>IF(E13="","",IF(②選手情報入力!V22="","",2))</f>
        <v/>
      </c>
    </row>
    <row r="14" spans="1:36">
      <c r="A14" t="str">
        <f t="shared" si="0"/>
        <v/>
      </c>
      <c r="B14" t="str">
        <f>IF(E14="","",①団体情報入力!$C$5)</f>
        <v/>
      </c>
      <c r="D14" t="str">
        <f>IF(①団体情報入力!C$10="","",①団体情報入力!C$10)</f>
        <v/>
      </c>
      <c r="E14" t="str">
        <f>IF(②選手情報入力!C23="","",②選手情報入力!C23)</f>
        <v/>
      </c>
      <c r="F14" t="str">
        <f>IF(E14="","",②選手情報入力!D23)</f>
        <v/>
      </c>
      <c r="G14" t="str">
        <f>IF(E14="","",ASC(②選手情報入力!E23))</f>
        <v/>
      </c>
      <c r="H14" t="str">
        <f t="shared" si="1"/>
        <v/>
      </c>
      <c r="I14" t="str">
        <f>IF(E14="","",②選手情報入力!F23&amp;" "&amp;②選手情報入力!G23)</f>
        <v/>
      </c>
      <c r="J14" t="str">
        <f>IF(E14="","",IF(②選手情報入力!H23="","JPN",LEFT(②選手情報入力!H23,3)))</f>
        <v/>
      </c>
      <c r="K14" t="str">
        <f>IF(E14="","",IF(②選手情報入力!I23="男",1,2))</f>
        <v/>
      </c>
      <c r="L14" t="str">
        <f>IF(E14="","",IF(②選手情報入力!J23="","",②選手情報入力!J23))</f>
        <v/>
      </c>
      <c r="M14" t="str">
        <f>IF(E14="","",LEFT(②選手情報入力!K23,4))</f>
        <v/>
      </c>
      <c r="N14" t="str">
        <f>IF(E14="","",RIGHT(②選手情報入力!K23,4))</f>
        <v/>
      </c>
      <c r="O14" t="str">
        <f t="shared" si="2"/>
        <v/>
      </c>
      <c r="Q14" t="str">
        <f>IF(E14="","",IF(②選手情報入力!L23="","",IF(K14=1,VLOOKUP(②選手情報入力!L23,種目情報!$A$4:$B$169,2,FALSE),VLOOKUP(②選手情報入力!L23,種目情報!$E$4:$F$136,2,FALSE))))</f>
        <v/>
      </c>
      <c r="R14" t="str">
        <f>IF(E14="","",IF(②選手情報入力!M23="","",②選手情報入力!M23))</f>
        <v/>
      </c>
      <c r="S14" s="28"/>
      <c r="T14" t="str">
        <f>IF(E14="","",IF(②選手情報入力!L23="","",IF(K14=1,VLOOKUP(②選手情報入力!L23,種目情報!$A$4:$C$137,3,FALSE),VLOOKUP(②選手情報入力!L23,種目情報!$E$4:$G$129,3,FALSE))))</f>
        <v/>
      </c>
      <c r="U14" t="str">
        <f>IF(E14="","",IF(②選手情報入力!O23="","",IF(K14=1,VLOOKUP(②選手情報入力!O23,種目情報!$A$4:$B$153,2,FALSE),VLOOKUP(②選手情報入力!O23,種目情報!$E$4:$F$129,2,FALSE))))</f>
        <v/>
      </c>
      <c r="V14" t="str">
        <f>IF(E14="","",IF(②選手情報入力!P23="","",②選手情報入力!P23))</f>
        <v/>
      </c>
      <c r="W14" s="28" t="str">
        <f>IF(E14="","",IF(②選手情報入力!N23="","",1))</f>
        <v/>
      </c>
      <c r="X14" t="str">
        <f>IF(E14="","",IF(②選手情報入力!O23="","",IF(K14=1,VLOOKUP(②選手情報入力!O23,種目情報!$A$4:$C$137,3,FALSE),VLOOKUP(②選手情報入力!O23,種目情報!$E$4:$G$129,3,FALSE))))</f>
        <v/>
      </c>
      <c r="Y14" t="str">
        <f>IF(E14="","",IF(②選手情報入力!R23="","",IF(K14=1,VLOOKUP(②選手情報入力!R23,種目情報!$A$4:$B$153,2,FALSE),VLOOKUP(②選手情報入力!R23,種目情報!$E$4:$F$129,2,FALSE))))</f>
        <v/>
      </c>
      <c r="Z14" t="str">
        <f>IF(E14="","",IF(②選手情報入力!S23="","",②選手情報入力!S23))</f>
        <v/>
      </c>
      <c r="AA14" s="28" t="str">
        <f>IF(E14="","",IF(②選手情報入力!Q23="","",1))</f>
        <v/>
      </c>
      <c r="AB14" t="str">
        <f>IF(E14="","",IF(②選手情報入力!R23="","",IF(K14=1,VLOOKUP(②選手情報入力!R23,種目情報!$A$4:$C$137,3,FALSE),VLOOKUP(②選手情報入力!R23,種目情報!$E$4:$G$129,3,FALSE))))</f>
        <v/>
      </c>
      <c r="AC14" t="str">
        <f>IF(E14="","",IF(②選手情報入力!T23="","",IF(K14=1,種目情報!$J$4,種目情報!$J$6)))</f>
        <v/>
      </c>
      <c r="AD14" t="str">
        <f>IF(E14="","",IF(②選手情報入力!T23="","",IF(K14=1,IF(②選手情報入力!$U$7="","",②選手情報入力!$U$7),IF(②選手情報入力!$U$8="","",②選手情報入力!$U$8))))</f>
        <v/>
      </c>
      <c r="AE14" t="str">
        <f>IF(E14="","",IF(②選手情報入力!T23="","",IF(K14=1,IF(②選手情報入力!$T$7="",0,1),IF(②選手情報入力!$T$8="",0,1))))</f>
        <v/>
      </c>
      <c r="AF14" t="str">
        <f>IF(E14="","",IF(②選手情報入力!T23="","",2))</f>
        <v/>
      </c>
      <c r="AG14" t="str">
        <f>IF(E14="","",IF(②選手情報入力!V23="","",IF(K14=1,種目情報!$J$5,種目情報!$J$7)))</f>
        <v/>
      </c>
      <c r="AH14" t="str">
        <f>IF(E14="","",IF(②選手情報入力!V23="","",IF(K14=1,IF(②選手情報入力!$W$7="","",②選手情報入力!$W$7),IF(②選手情報入力!$W$8="","",②選手情報入力!$W$8))))</f>
        <v/>
      </c>
      <c r="AI14" t="str">
        <f>IF(E14="","",IF(②選手情報入力!V23="","",IF(K14=1,IF(②選手情報入力!$V$7="",0,1),IF(②選手情報入力!$V$8="",0,1))))</f>
        <v/>
      </c>
      <c r="AJ14" t="str">
        <f>IF(E14="","",IF(②選手情報入力!V23="","",2))</f>
        <v/>
      </c>
    </row>
    <row r="15" spans="1:36">
      <c r="A15" t="str">
        <f t="shared" si="0"/>
        <v/>
      </c>
      <c r="B15" t="str">
        <f>IF(E15="","",①団体情報入力!$C$5)</f>
        <v/>
      </c>
      <c r="D15" t="str">
        <f>IF(①団体情報入力!C$10="","",①団体情報入力!C$10)</f>
        <v/>
      </c>
      <c r="E15" t="str">
        <f>IF(②選手情報入力!C24="","",②選手情報入力!C24)</f>
        <v/>
      </c>
      <c r="F15" t="str">
        <f>IF(E15="","",②選手情報入力!D24)</f>
        <v/>
      </c>
      <c r="G15" t="str">
        <f>IF(E15="","",ASC(②選手情報入力!E24))</f>
        <v/>
      </c>
      <c r="H15" t="str">
        <f t="shared" si="1"/>
        <v/>
      </c>
      <c r="I15" t="str">
        <f>IF(E15="","",②選手情報入力!F24&amp;" "&amp;②選手情報入力!G24)</f>
        <v/>
      </c>
      <c r="J15" t="str">
        <f>IF(E15="","",IF(②選手情報入力!H24="","JPN",LEFT(②選手情報入力!H24,3)))</f>
        <v/>
      </c>
      <c r="K15" t="str">
        <f>IF(E15="","",IF(②選手情報入力!I24="男",1,2))</f>
        <v/>
      </c>
      <c r="L15" t="str">
        <f>IF(E15="","",IF(②選手情報入力!J24="","",②選手情報入力!J24))</f>
        <v/>
      </c>
      <c r="M15" t="str">
        <f>IF(E15="","",LEFT(②選手情報入力!K24,4))</f>
        <v/>
      </c>
      <c r="N15" t="str">
        <f>IF(E15="","",RIGHT(②選手情報入力!K24,4))</f>
        <v/>
      </c>
      <c r="O15" t="str">
        <f t="shared" si="2"/>
        <v/>
      </c>
      <c r="Q15" t="str">
        <f>IF(E15="","",IF(②選手情報入力!L24="","",IF(K15=1,VLOOKUP(②選手情報入力!L24,種目情報!$A$4:$B$169,2,FALSE),VLOOKUP(②選手情報入力!L24,種目情報!$E$4:$F$136,2,FALSE))))</f>
        <v/>
      </c>
      <c r="R15" t="str">
        <f>IF(E15="","",IF(②選手情報入力!M24="","",②選手情報入力!M24))</f>
        <v/>
      </c>
      <c r="S15" s="28"/>
      <c r="T15" t="str">
        <f>IF(E15="","",IF(②選手情報入力!L24="","",IF(K15=1,VLOOKUP(②選手情報入力!L24,種目情報!$A$4:$C$137,3,FALSE),VLOOKUP(②選手情報入力!L24,種目情報!$E$4:$G$129,3,FALSE))))</f>
        <v/>
      </c>
      <c r="U15" t="str">
        <f>IF(E15="","",IF(②選手情報入力!O24="","",IF(K15=1,VLOOKUP(②選手情報入力!O24,種目情報!$A$4:$B$153,2,FALSE),VLOOKUP(②選手情報入力!O24,種目情報!$E$4:$F$129,2,FALSE))))</f>
        <v/>
      </c>
      <c r="V15" t="str">
        <f>IF(E15="","",IF(②選手情報入力!P24="","",②選手情報入力!P24))</f>
        <v/>
      </c>
      <c r="W15" s="28" t="str">
        <f>IF(E15="","",IF(②選手情報入力!N24="","",1))</f>
        <v/>
      </c>
      <c r="X15" t="str">
        <f>IF(E15="","",IF(②選手情報入力!O24="","",IF(K15=1,VLOOKUP(②選手情報入力!O24,種目情報!$A$4:$C$137,3,FALSE),VLOOKUP(②選手情報入力!O24,種目情報!$E$4:$G$129,3,FALSE))))</f>
        <v/>
      </c>
      <c r="Y15" t="str">
        <f>IF(E15="","",IF(②選手情報入力!R24="","",IF(K15=1,VLOOKUP(②選手情報入力!R24,種目情報!$A$4:$B$153,2,FALSE),VLOOKUP(②選手情報入力!R24,種目情報!$E$4:$F$129,2,FALSE))))</f>
        <v/>
      </c>
      <c r="Z15" t="str">
        <f>IF(E15="","",IF(②選手情報入力!S24="","",②選手情報入力!S24))</f>
        <v/>
      </c>
      <c r="AA15" s="28" t="str">
        <f>IF(E15="","",IF(②選手情報入力!Q24="","",1))</f>
        <v/>
      </c>
      <c r="AB15" t="str">
        <f>IF(E15="","",IF(②選手情報入力!R24="","",IF(K15=1,VLOOKUP(②選手情報入力!R24,種目情報!$A$4:$C$137,3,FALSE),VLOOKUP(②選手情報入力!R24,種目情報!$E$4:$G$129,3,FALSE))))</f>
        <v/>
      </c>
      <c r="AC15" t="str">
        <f>IF(E15="","",IF(②選手情報入力!T24="","",IF(K15=1,種目情報!$J$4,種目情報!$J$6)))</f>
        <v/>
      </c>
      <c r="AD15" t="str">
        <f>IF(E15="","",IF(②選手情報入力!T24="","",IF(K15=1,IF(②選手情報入力!$U$7="","",②選手情報入力!$U$7),IF(②選手情報入力!$U$8="","",②選手情報入力!$U$8))))</f>
        <v/>
      </c>
      <c r="AE15" t="str">
        <f>IF(E15="","",IF(②選手情報入力!T24="","",IF(K15=1,IF(②選手情報入力!$T$7="",0,1),IF(②選手情報入力!$T$8="",0,1))))</f>
        <v/>
      </c>
      <c r="AF15" t="str">
        <f>IF(E15="","",IF(②選手情報入力!T24="","",2))</f>
        <v/>
      </c>
      <c r="AG15" t="str">
        <f>IF(E15="","",IF(②選手情報入力!V24="","",IF(K15=1,種目情報!$J$5,種目情報!$J$7)))</f>
        <v/>
      </c>
      <c r="AH15" t="str">
        <f>IF(E15="","",IF(②選手情報入力!V24="","",IF(K15=1,IF(②選手情報入力!$W$7="","",②選手情報入力!$W$7),IF(②選手情報入力!$W$8="","",②選手情報入力!$W$8))))</f>
        <v/>
      </c>
      <c r="AI15" t="str">
        <f>IF(E15="","",IF(②選手情報入力!V24="","",IF(K15=1,IF(②選手情報入力!$V$7="",0,1),IF(②選手情報入力!$V$8="",0,1))))</f>
        <v/>
      </c>
      <c r="AJ15" t="str">
        <f>IF(E15="","",IF(②選手情報入力!V24="","",2))</f>
        <v/>
      </c>
    </row>
    <row r="16" spans="1:36">
      <c r="A16" t="str">
        <f t="shared" si="0"/>
        <v/>
      </c>
      <c r="B16" t="str">
        <f>IF(E16="","",①団体情報入力!$C$5)</f>
        <v/>
      </c>
      <c r="D16" t="str">
        <f>IF(①団体情報入力!C$10="","",①団体情報入力!C$10)</f>
        <v/>
      </c>
      <c r="E16" t="str">
        <f>IF(②選手情報入力!C25="","",②選手情報入力!C25)</f>
        <v/>
      </c>
      <c r="F16" t="str">
        <f>IF(E16="","",②選手情報入力!D25)</f>
        <v/>
      </c>
      <c r="G16" t="str">
        <f>IF(E16="","",ASC(②選手情報入力!E25))</f>
        <v/>
      </c>
      <c r="H16" t="str">
        <f t="shared" si="1"/>
        <v/>
      </c>
      <c r="I16" t="str">
        <f>IF(E16="","",②選手情報入力!F25&amp;" "&amp;②選手情報入力!G25)</f>
        <v/>
      </c>
      <c r="J16" t="str">
        <f>IF(E16="","",IF(②選手情報入力!H25="","JPN",LEFT(②選手情報入力!H25,3)))</f>
        <v/>
      </c>
      <c r="K16" t="str">
        <f>IF(E16="","",IF(②選手情報入力!I25="男",1,2))</f>
        <v/>
      </c>
      <c r="L16" t="str">
        <f>IF(E16="","",IF(②選手情報入力!J25="","",②選手情報入力!J25))</f>
        <v/>
      </c>
      <c r="M16" t="str">
        <f>IF(E16="","",LEFT(②選手情報入力!K25,4))</f>
        <v/>
      </c>
      <c r="N16" t="str">
        <f>IF(E16="","",RIGHT(②選手情報入力!K25,4))</f>
        <v/>
      </c>
      <c r="O16" t="str">
        <f t="shared" si="2"/>
        <v/>
      </c>
      <c r="Q16" t="str">
        <f>IF(E16="","",IF(②選手情報入力!L25="","",IF(K16=1,VLOOKUP(②選手情報入力!L25,種目情報!$A$4:$B$169,2,FALSE),VLOOKUP(②選手情報入力!L25,種目情報!$E$4:$F$136,2,FALSE))))</f>
        <v/>
      </c>
      <c r="R16" t="str">
        <f>IF(E16="","",IF(②選手情報入力!M25="","",②選手情報入力!M25))</f>
        <v/>
      </c>
      <c r="S16" s="28"/>
      <c r="T16" t="str">
        <f>IF(E16="","",IF(②選手情報入力!L25="","",IF(K16=1,VLOOKUP(②選手情報入力!L25,種目情報!$A$4:$C$137,3,FALSE),VLOOKUP(②選手情報入力!L25,種目情報!$E$4:$G$129,3,FALSE))))</f>
        <v/>
      </c>
      <c r="U16" t="str">
        <f>IF(E16="","",IF(②選手情報入力!O25="","",IF(K16=1,VLOOKUP(②選手情報入力!O25,種目情報!$A$4:$B$153,2,FALSE),VLOOKUP(②選手情報入力!O25,種目情報!$E$4:$F$129,2,FALSE))))</f>
        <v/>
      </c>
      <c r="V16" t="str">
        <f>IF(E16="","",IF(②選手情報入力!P25="","",②選手情報入力!P25))</f>
        <v/>
      </c>
      <c r="W16" s="28" t="str">
        <f>IF(E16="","",IF(②選手情報入力!N25="","",1))</f>
        <v/>
      </c>
      <c r="X16" t="str">
        <f>IF(E16="","",IF(②選手情報入力!O25="","",IF(K16=1,VLOOKUP(②選手情報入力!O25,種目情報!$A$4:$C$137,3,FALSE),VLOOKUP(②選手情報入力!O25,種目情報!$E$4:$G$129,3,FALSE))))</f>
        <v/>
      </c>
      <c r="Y16" t="str">
        <f>IF(E16="","",IF(②選手情報入力!R25="","",IF(K16=1,VLOOKUP(②選手情報入力!R25,種目情報!$A$4:$B$153,2,FALSE),VLOOKUP(②選手情報入力!R25,種目情報!$E$4:$F$129,2,FALSE))))</f>
        <v/>
      </c>
      <c r="Z16" t="str">
        <f>IF(E16="","",IF(②選手情報入力!S25="","",②選手情報入力!S25))</f>
        <v/>
      </c>
      <c r="AA16" s="28" t="str">
        <f>IF(E16="","",IF(②選手情報入力!Q25="","",1))</f>
        <v/>
      </c>
      <c r="AB16" t="str">
        <f>IF(E16="","",IF(②選手情報入力!R25="","",IF(K16=1,VLOOKUP(②選手情報入力!R25,種目情報!$A$4:$C$137,3,FALSE),VLOOKUP(②選手情報入力!R25,種目情報!$E$4:$G$129,3,FALSE))))</f>
        <v/>
      </c>
      <c r="AC16" t="str">
        <f>IF(E16="","",IF(②選手情報入力!T25="","",IF(K16=1,種目情報!$J$4,種目情報!$J$6)))</f>
        <v/>
      </c>
      <c r="AD16" t="str">
        <f>IF(E16="","",IF(②選手情報入力!T25="","",IF(K16=1,IF(②選手情報入力!$U$7="","",②選手情報入力!$U$7),IF(②選手情報入力!$U$8="","",②選手情報入力!$U$8))))</f>
        <v/>
      </c>
      <c r="AE16" t="str">
        <f>IF(E16="","",IF(②選手情報入力!T25="","",IF(K16=1,IF(②選手情報入力!$T$7="",0,1),IF(②選手情報入力!$T$8="",0,1))))</f>
        <v/>
      </c>
      <c r="AF16" t="str">
        <f>IF(E16="","",IF(②選手情報入力!T25="","",2))</f>
        <v/>
      </c>
      <c r="AG16" t="str">
        <f>IF(E16="","",IF(②選手情報入力!V25="","",IF(K16=1,種目情報!$J$5,種目情報!$J$7)))</f>
        <v/>
      </c>
      <c r="AH16" t="str">
        <f>IF(E16="","",IF(②選手情報入力!V25="","",IF(K16=1,IF(②選手情報入力!$W$7="","",②選手情報入力!$W$7),IF(②選手情報入力!$W$8="","",②選手情報入力!$W$8))))</f>
        <v/>
      </c>
      <c r="AI16" t="str">
        <f>IF(E16="","",IF(②選手情報入力!V25="","",IF(K16=1,IF(②選手情報入力!$V$7="",0,1),IF(②選手情報入力!$V$8="",0,1))))</f>
        <v/>
      </c>
      <c r="AJ16" t="str">
        <f>IF(E16="","",IF(②選手情報入力!V25="","",2))</f>
        <v/>
      </c>
    </row>
    <row r="17" spans="1:36">
      <c r="A17" t="str">
        <f t="shared" si="0"/>
        <v/>
      </c>
      <c r="B17" t="str">
        <f>IF(E17="","",①団体情報入力!$C$5)</f>
        <v/>
      </c>
      <c r="D17" t="str">
        <f>IF(①団体情報入力!C$10="","",①団体情報入力!C$10)</f>
        <v/>
      </c>
      <c r="E17" t="str">
        <f>IF(②選手情報入力!C26="","",②選手情報入力!C26)</f>
        <v/>
      </c>
      <c r="F17" t="str">
        <f>IF(E17="","",②選手情報入力!D26)</f>
        <v/>
      </c>
      <c r="G17" t="str">
        <f>IF(E17="","",ASC(②選手情報入力!E26))</f>
        <v/>
      </c>
      <c r="H17" t="str">
        <f t="shared" si="1"/>
        <v/>
      </c>
      <c r="I17" t="str">
        <f>IF(E17="","",②選手情報入力!F26&amp;" "&amp;②選手情報入力!G26)</f>
        <v/>
      </c>
      <c r="J17" t="str">
        <f>IF(E17="","",IF(②選手情報入力!H26="","JPN",LEFT(②選手情報入力!H26,3)))</f>
        <v/>
      </c>
      <c r="K17" t="str">
        <f>IF(E17="","",IF(②選手情報入力!I26="男",1,2))</f>
        <v/>
      </c>
      <c r="L17" t="str">
        <f>IF(E17="","",IF(②選手情報入力!J26="","",②選手情報入力!J26))</f>
        <v/>
      </c>
      <c r="M17" t="str">
        <f>IF(E17="","",LEFT(②選手情報入力!K26,4))</f>
        <v/>
      </c>
      <c r="N17" t="str">
        <f>IF(E17="","",RIGHT(②選手情報入力!K26,4))</f>
        <v/>
      </c>
      <c r="O17" t="str">
        <f t="shared" si="2"/>
        <v/>
      </c>
      <c r="Q17" t="str">
        <f>IF(E17="","",IF(②選手情報入力!L26="","",IF(K17=1,VLOOKUP(②選手情報入力!L26,種目情報!$A$4:$B$169,2,FALSE),VLOOKUP(②選手情報入力!L26,種目情報!$E$4:$F$136,2,FALSE))))</f>
        <v/>
      </c>
      <c r="R17" t="str">
        <f>IF(E17="","",IF(②選手情報入力!M26="","",②選手情報入力!M26))</f>
        <v/>
      </c>
      <c r="S17" s="28"/>
      <c r="T17" t="str">
        <f>IF(E17="","",IF(②選手情報入力!L26="","",IF(K17=1,VLOOKUP(②選手情報入力!L26,種目情報!$A$4:$C$137,3,FALSE),VLOOKUP(②選手情報入力!L26,種目情報!$E$4:$G$129,3,FALSE))))</f>
        <v/>
      </c>
      <c r="U17" t="str">
        <f>IF(E17="","",IF(②選手情報入力!O26="","",IF(K17=1,VLOOKUP(②選手情報入力!O26,種目情報!$A$4:$B$153,2,FALSE),VLOOKUP(②選手情報入力!O26,種目情報!$E$4:$F$129,2,FALSE))))</f>
        <v/>
      </c>
      <c r="V17" t="str">
        <f>IF(E17="","",IF(②選手情報入力!P26="","",②選手情報入力!P26))</f>
        <v/>
      </c>
      <c r="W17" s="28" t="str">
        <f>IF(E17="","",IF(②選手情報入力!N26="","",1))</f>
        <v/>
      </c>
      <c r="X17" t="str">
        <f>IF(E17="","",IF(②選手情報入力!O26="","",IF(K17=1,VLOOKUP(②選手情報入力!O26,種目情報!$A$4:$C$137,3,FALSE),VLOOKUP(②選手情報入力!O26,種目情報!$E$4:$G$129,3,FALSE))))</f>
        <v/>
      </c>
      <c r="Y17" t="str">
        <f>IF(E17="","",IF(②選手情報入力!R26="","",IF(K17=1,VLOOKUP(②選手情報入力!R26,種目情報!$A$4:$B$153,2,FALSE),VLOOKUP(②選手情報入力!R26,種目情報!$E$4:$F$129,2,FALSE))))</f>
        <v/>
      </c>
      <c r="Z17" t="str">
        <f>IF(E17="","",IF(②選手情報入力!S26="","",②選手情報入力!S26))</f>
        <v/>
      </c>
      <c r="AA17" s="28" t="str">
        <f>IF(E17="","",IF(②選手情報入力!Q26="","",1))</f>
        <v/>
      </c>
      <c r="AB17" t="str">
        <f>IF(E17="","",IF(②選手情報入力!R26="","",IF(K17=1,VLOOKUP(②選手情報入力!R26,種目情報!$A$4:$C$137,3,FALSE),VLOOKUP(②選手情報入力!R26,種目情報!$E$4:$G$129,3,FALSE))))</f>
        <v/>
      </c>
      <c r="AC17" t="str">
        <f>IF(E17="","",IF(②選手情報入力!T26="","",IF(K17=1,種目情報!$J$4,種目情報!$J$6)))</f>
        <v/>
      </c>
      <c r="AD17" t="str">
        <f>IF(E17="","",IF(②選手情報入力!T26="","",IF(K17=1,IF(②選手情報入力!$U$7="","",②選手情報入力!$U$7),IF(②選手情報入力!$U$8="","",②選手情報入力!$U$8))))</f>
        <v/>
      </c>
      <c r="AE17" t="str">
        <f>IF(E17="","",IF(②選手情報入力!T26="","",IF(K17=1,IF(②選手情報入力!$T$7="",0,1),IF(②選手情報入力!$T$8="",0,1))))</f>
        <v/>
      </c>
      <c r="AF17" t="str">
        <f>IF(E17="","",IF(②選手情報入力!T26="","",2))</f>
        <v/>
      </c>
      <c r="AG17" t="str">
        <f>IF(E17="","",IF(②選手情報入力!V26="","",IF(K17=1,種目情報!$J$5,種目情報!$J$7)))</f>
        <v/>
      </c>
      <c r="AH17" t="str">
        <f>IF(E17="","",IF(②選手情報入力!V26="","",IF(K17=1,IF(②選手情報入力!$W$7="","",②選手情報入力!$W$7),IF(②選手情報入力!$W$8="","",②選手情報入力!$W$8))))</f>
        <v/>
      </c>
      <c r="AI17" t="str">
        <f>IF(E17="","",IF(②選手情報入力!V26="","",IF(K17=1,IF(②選手情報入力!$V$7="",0,1),IF(②選手情報入力!$V$8="",0,1))))</f>
        <v/>
      </c>
      <c r="AJ17" t="str">
        <f>IF(E17="","",IF(②選手情報入力!V26="","",2))</f>
        <v/>
      </c>
    </row>
    <row r="18" spans="1:36">
      <c r="A18" t="str">
        <f t="shared" si="0"/>
        <v/>
      </c>
      <c r="B18" t="str">
        <f>IF(E18="","",①団体情報入力!$C$5)</f>
        <v/>
      </c>
      <c r="D18" t="str">
        <f>IF(①団体情報入力!C$10="","",①団体情報入力!C$10)</f>
        <v/>
      </c>
      <c r="E18" t="str">
        <f>IF(②選手情報入力!C27="","",②選手情報入力!C27)</f>
        <v/>
      </c>
      <c r="F18" t="str">
        <f>IF(E18="","",②選手情報入力!D27)</f>
        <v/>
      </c>
      <c r="G18" t="str">
        <f>IF(E18="","",ASC(②選手情報入力!E27))</f>
        <v/>
      </c>
      <c r="H18" t="str">
        <f t="shared" si="1"/>
        <v/>
      </c>
      <c r="I18" t="str">
        <f>IF(E18="","",②選手情報入力!F27&amp;" "&amp;②選手情報入力!G27)</f>
        <v/>
      </c>
      <c r="J18" t="str">
        <f>IF(E18="","",IF(②選手情報入力!H27="","JPN",LEFT(②選手情報入力!H27,3)))</f>
        <v/>
      </c>
      <c r="K18" t="str">
        <f>IF(E18="","",IF(②選手情報入力!I27="男",1,2))</f>
        <v/>
      </c>
      <c r="L18" t="str">
        <f>IF(E18="","",IF(②選手情報入力!J27="","",②選手情報入力!J27))</f>
        <v/>
      </c>
      <c r="M18" t="str">
        <f>IF(E18="","",LEFT(②選手情報入力!K27,4))</f>
        <v/>
      </c>
      <c r="N18" t="str">
        <f>IF(E18="","",RIGHT(②選手情報入力!K27,4))</f>
        <v/>
      </c>
      <c r="O18" t="str">
        <f t="shared" si="2"/>
        <v/>
      </c>
      <c r="Q18" t="str">
        <f>IF(E18="","",IF(②選手情報入力!L27="","",IF(K18=1,VLOOKUP(②選手情報入力!L27,種目情報!$A$4:$B$169,2,FALSE),VLOOKUP(②選手情報入力!L27,種目情報!$E$4:$F$136,2,FALSE))))</f>
        <v/>
      </c>
      <c r="R18" t="str">
        <f>IF(E18="","",IF(②選手情報入力!M27="","",②選手情報入力!M27))</f>
        <v/>
      </c>
      <c r="S18" s="28"/>
      <c r="T18" t="str">
        <f>IF(E18="","",IF(②選手情報入力!L27="","",IF(K18=1,VLOOKUP(②選手情報入力!L27,種目情報!$A$4:$C$137,3,FALSE),VLOOKUP(②選手情報入力!L27,種目情報!$E$4:$G$129,3,FALSE))))</f>
        <v/>
      </c>
      <c r="U18" t="str">
        <f>IF(E18="","",IF(②選手情報入力!O27="","",IF(K18=1,VLOOKUP(②選手情報入力!O27,種目情報!$A$4:$B$153,2,FALSE),VLOOKUP(②選手情報入力!O27,種目情報!$E$4:$F$129,2,FALSE))))</f>
        <v/>
      </c>
      <c r="V18" t="str">
        <f>IF(E18="","",IF(②選手情報入力!P27="","",②選手情報入力!P27))</f>
        <v/>
      </c>
      <c r="W18" s="28" t="str">
        <f>IF(E18="","",IF(②選手情報入力!N27="","",1))</f>
        <v/>
      </c>
      <c r="X18" t="str">
        <f>IF(E18="","",IF(②選手情報入力!O27="","",IF(K18=1,VLOOKUP(②選手情報入力!O27,種目情報!$A$4:$C$137,3,FALSE),VLOOKUP(②選手情報入力!O27,種目情報!$E$4:$G$129,3,FALSE))))</f>
        <v/>
      </c>
      <c r="Y18" t="str">
        <f>IF(E18="","",IF(②選手情報入力!R27="","",IF(K18=1,VLOOKUP(②選手情報入力!R27,種目情報!$A$4:$B$153,2,FALSE),VLOOKUP(②選手情報入力!R27,種目情報!$E$4:$F$129,2,FALSE))))</f>
        <v/>
      </c>
      <c r="Z18" t="str">
        <f>IF(E18="","",IF(②選手情報入力!S27="","",②選手情報入力!S27))</f>
        <v/>
      </c>
      <c r="AA18" s="28" t="str">
        <f>IF(E18="","",IF(②選手情報入力!Q27="","",1))</f>
        <v/>
      </c>
      <c r="AB18" t="str">
        <f>IF(E18="","",IF(②選手情報入力!R27="","",IF(K18=1,VLOOKUP(②選手情報入力!R27,種目情報!$A$4:$C$137,3,FALSE),VLOOKUP(②選手情報入力!R27,種目情報!$E$4:$G$129,3,FALSE))))</f>
        <v/>
      </c>
      <c r="AC18" t="str">
        <f>IF(E18="","",IF(②選手情報入力!T27="","",IF(K18=1,種目情報!$J$4,種目情報!$J$6)))</f>
        <v/>
      </c>
      <c r="AD18" t="str">
        <f>IF(E18="","",IF(②選手情報入力!T27="","",IF(K18=1,IF(②選手情報入力!$U$7="","",②選手情報入力!$U$7),IF(②選手情報入力!$U$8="","",②選手情報入力!$U$8))))</f>
        <v/>
      </c>
      <c r="AE18" t="str">
        <f>IF(E18="","",IF(②選手情報入力!T27="","",IF(K18=1,IF(②選手情報入力!$T$7="",0,1),IF(②選手情報入力!$T$8="",0,1))))</f>
        <v/>
      </c>
      <c r="AF18" t="str">
        <f>IF(E18="","",IF(②選手情報入力!T27="","",2))</f>
        <v/>
      </c>
      <c r="AG18" t="str">
        <f>IF(E18="","",IF(②選手情報入力!V27="","",IF(K18=1,種目情報!$J$5,種目情報!$J$7)))</f>
        <v/>
      </c>
      <c r="AH18" t="str">
        <f>IF(E18="","",IF(②選手情報入力!V27="","",IF(K18=1,IF(②選手情報入力!$W$7="","",②選手情報入力!$W$7),IF(②選手情報入力!$W$8="","",②選手情報入力!$W$8))))</f>
        <v/>
      </c>
      <c r="AI18" t="str">
        <f>IF(E18="","",IF(②選手情報入力!V27="","",IF(K18=1,IF(②選手情報入力!$V$7="",0,1),IF(②選手情報入力!$V$8="",0,1))))</f>
        <v/>
      </c>
      <c r="AJ18" t="str">
        <f>IF(E18="","",IF(②選手情報入力!V27="","",2))</f>
        <v/>
      </c>
    </row>
    <row r="19" spans="1:36">
      <c r="A19" t="str">
        <f t="shared" si="0"/>
        <v/>
      </c>
      <c r="B19" t="str">
        <f>IF(E19="","",①団体情報入力!$C$5)</f>
        <v/>
      </c>
      <c r="D19" t="str">
        <f>IF(①団体情報入力!C$10="","",①団体情報入力!C$10)</f>
        <v/>
      </c>
      <c r="E19" t="str">
        <f>IF(②選手情報入力!C28="","",②選手情報入力!C28)</f>
        <v/>
      </c>
      <c r="F19" t="str">
        <f>IF(E19="","",②選手情報入力!D28)</f>
        <v/>
      </c>
      <c r="G19" t="str">
        <f>IF(E19="","",ASC(②選手情報入力!E28))</f>
        <v/>
      </c>
      <c r="H19" t="str">
        <f t="shared" si="1"/>
        <v/>
      </c>
      <c r="I19" t="str">
        <f>IF(E19="","",②選手情報入力!F28&amp;" "&amp;②選手情報入力!G28)</f>
        <v/>
      </c>
      <c r="J19" t="str">
        <f>IF(E19="","",IF(②選手情報入力!H28="","JPN",LEFT(②選手情報入力!H28,3)))</f>
        <v/>
      </c>
      <c r="K19" t="str">
        <f>IF(E19="","",IF(②選手情報入力!I28="男",1,2))</f>
        <v/>
      </c>
      <c r="L19" t="str">
        <f>IF(E19="","",IF(②選手情報入力!J28="","",②選手情報入力!J28))</f>
        <v/>
      </c>
      <c r="M19" t="str">
        <f>IF(E19="","",LEFT(②選手情報入力!K28,4))</f>
        <v/>
      </c>
      <c r="N19" t="str">
        <f>IF(E19="","",RIGHT(②選手情報入力!K28,4))</f>
        <v/>
      </c>
      <c r="O19" t="str">
        <f t="shared" si="2"/>
        <v/>
      </c>
      <c r="Q19" t="str">
        <f>IF(E19="","",IF(②選手情報入力!L28="","",IF(K19=1,VLOOKUP(②選手情報入力!L28,種目情報!$A$4:$B$169,2,FALSE),VLOOKUP(②選手情報入力!L28,種目情報!$E$4:$F$136,2,FALSE))))</f>
        <v/>
      </c>
      <c r="R19" t="str">
        <f>IF(E19="","",IF(②選手情報入力!M28="","",②選手情報入力!M28))</f>
        <v/>
      </c>
      <c r="S19" s="28"/>
      <c r="T19" t="str">
        <f>IF(E19="","",IF(②選手情報入力!L28="","",IF(K19=1,VLOOKUP(②選手情報入力!L28,種目情報!$A$4:$C$137,3,FALSE),VLOOKUP(②選手情報入力!L28,種目情報!$E$4:$G$129,3,FALSE))))</f>
        <v/>
      </c>
      <c r="U19" t="str">
        <f>IF(E19="","",IF(②選手情報入力!O28="","",IF(K19=1,VLOOKUP(②選手情報入力!O28,種目情報!$A$4:$B$153,2,FALSE),VLOOKUP(②選手情報入力!O28,種目情報!$E$4:$F$129,2,FALSE))))</f>
        <v/>
      </c>
      <c r="V19" t="str">
        <f>IF(E19="","",IF(②選手情報入力!P28="","",②選手情報入力!P28))</f>
        <v/>
      </c>
      <c r="W19" s="28" t="str">
        <f>IF(E19="","",IF(②選手情報入力!N28="","",1))</f>
        <v/>
      </c>
      <c r="X19" t="str">
        <f>IF(E19="","",IF(②選手情報入力!O28="","",IF(K19=1,VLOOKUP(②選手情報入力!O28,種目情報!$A$4:$C$137,3,FALSE),VLOOKUP(②選手情報入力!O28,種目情報!$E$4:$G$129,3,FALSE))))</f>
        <v/>
      </c>
      <c r="Y19" t="str">
        <f>IF(E19="","",IF(②選手情報入力!R28="","",IF(K19=1,VLOOKUP(②選手情報入力!R28,種目情報!$A$4:$B$153,2,FALSE),VLOOKUP(②選手情報入力!R28,種目情報!$E$4:$F$129,2,FALSE))))</f>
        <v/>
      </c>
      <c r="Z19" t="str">
        <f>IF(E19="","",IF(②選手情報入力!S28="","",②選手情報入力!S28))</f>
        <v/>
      </c>
      <c r="AA19" s="28" t="str">
        <f>IF(E19="","",IF(②選手情報入力!Q28="","",1))</f>
        <v/>
      </c>
      <c r="AB19" t="str">
        <f>IF(E19="","",IF(②選手情報入力!R28="","",IF(K19=1,VLOOKUP(②選手情報入力!R28,種目情報!$A$4:$C$137,3,FALSE),VLOOKUP(②選手情報入力!R28,種目情報!$E$4:$G$129,3,FALSE))))</f>
        <v/>
      </c>
      <c r="AC19" t="str">
        <f>IF(E19="","",IF(②選手情報入力!T28="","",IF(K19=1,種目情報!$J$4,種目情報!$J$6)))</f>
        <v/>
      </c>
      <c r="AD19" t="str">
        <f>IF(E19="","",IF(②選手情報入力!T28="","",IF(K19=1,IF(②選手情報入力!$U$7="","",②選手情報入力!$U$7),IF(②選手情報入力!$U$8="","",②選手情報入力!$U$8))))</f>
        <v/>
      </c>
      <c r="AE19" t="str">
        <f>IF(E19="","",IF(②選手情報入力!T28="","",IF(K19=1,IF(②選手情報入力!$T$7="",0,1),IF(②選手情報入力!$T$8="",0,1))))</f>
        <v/>
      </c>
      <c r="AF19" t="str">
        <f>IF(E19="","",IF(②選手情報入力!T28="","",2))</f>
        <v/>
      </c>
      <c r="AG19" t="str">
        <f>IF(E19="","",IF(②選手情報入力!V28="","",IF(K19=1,種目情報!$J$5,種目情報!$J$7)))</f>
        <v/>
      </c>
      <c r="AH19" t="str">
        <f>IF(E19="","",IF(②選手情報入力!V28="","",IF(K19=1,IF(②選手情報入力!$W$7="","",②選手情報入力!$W$7),IF(②選手情報入力!$W$8="","",②選手情報入力!$W$8))))</f>
        <v/>
      </c>
      <c r="AI19" t="str">
        <f>IF(E19="","",IF(②選手情報入力!V28="","",IF(K19=1,IF(②選手情報入力!$V$7="",0,1),IF(②選手情報入力!$V$8="",0,1))))</f>
        <v/>
      </c>
      <c r="AJ19" t="str">
        <f>IF(E19="","",IF(②選手情報入力!V28="","",2))</f>
        <v/>
      </c>
    </row>
    <row r="20" spans="1:36">
      <c r="A20" t="str">
        <f t="shared" si="0"/>
        <v/>
      </c>
      <c r="B20" t="str">
        <f>IF(E20="","",①団体情報入力!$C$5)</f>
        <v/>
      </c>
      <c r="D20" t="str">
        <f>IF(①団体情報入力!C$10="","",①団体情報入力!C$10)</f>
        <v/>
      </c>
      <c r="E20" t="str">
        <f>IF(②選手情報入力!C29="","",②選手情報入力!C29)</f>
        <v/>
      </c>
      <c r="F20" t="str">
        <f>IF(E20="","",②選手情報入力!D29)</f>
        <v/>
      </c>
      <c r="G20" t="str">
        <f>IF(E20="","",ASC(②選手情報入力!E29))</f>
        <v/>
      </c>
      <c r="H20" t="str">
        <f t="shared" si="1"/>
        <v/>
      </c>
      <c r="I20" t="str">
        <f>IF(E20="","",②選手情報入力!F29&amp;" "&amp;②選手情報入力!G29)</f>
        <v/>
      </c>
      <c r="J20" t="str">
        <f>IF(E20="","",IF(②選手情報入力!H29="","JPN",LEFT(②選手情報入力!H29,3)))</f>
        <v/>
      </c>
      <c r="K20" t="str">
        <f>IF(E20="","",IF(②選手情報入力!I29="男",1,2))</f>
        <v/>
      </c>
      <c r="L20" t="str">
        <f>IF(E20="","",IF(②選手情報入力!J29="","",②選手情報入力!J29))</f>
        <v/>
      </c>
      <c r="M20" t="str">
        <f>IF(E20="","",LEFT(②選手情報入力!K29,4))</f>
        <v/>
      </c>
      <c r="N20" t="str">
        <f>IF(E20="","",RIGHT(②選手情報入力!K29,4))</f>
        <v/>
      </c>
      <c r="O20" t="str">
        <f t="shared" si="2"/>
        <v/>
      </c>
      <c r="Q20" t="str">
        <f>IF(E20="","",IF(②選手情報入力!L29="","",IF(K20=1,VLOOKUP(②選手情報入力!L29,種目情報!$A$4:$B$169,2,FALSE),VLOOKUP(②選手情報入力!L29,種目情報!$E$4:$F$136,2,FALSE))))</f>
        <v/>
      </c>
      <c r="R20" t="str">
        <f>IF(E20="","",IF(②選手情報入力!M29="","",②選手情報入力!M29))</f>
        <v/>
      </c>
      <c r="S20" s="28"/>
      <c r="T20" t="str">
        <f>IF(E20="","",IF(②選手情報入力!L29="","",IF(K20=1,VLOOKUP(②選手情報入力!L29,種目情報!$A$4:$C$137,3,FALSE),VLOOKUP(②選手情報入力!L29,種目情報!$E$4:$G$129,3,FALSE))))</f>
        <v/>
      </c>
      <c r="U20" t="str">
        <f>IF(E20="","",IF(②選手情報入力!O29="","",IF(K20=1,VLOOKUP(②選手情報入力!O29,種目情報!$A$4:$B$153,2,FALSE),VLOOKUP(②選手情報入力!O29,種目情報!$E$4:$F$129,2,FALSE))))</f>
        <v/>
      </c>
      <c r="V20" t="str">
        <f>IF(E20="","",IF(②選手情報入力!P29="","",②選手情報入力!P29))</f>
        <v/>
      </c>
      <c r="W20" s="28" t="str">
        <f>IF(E20="","",IF(②選手情報入力!N29="","",1))</f>
        <v/>
      </c>
      <c r="X20" t="str">
        <f>IF(E20="","",IF(②選手情報入力!O29="","",IF(K20=1,VLOOKUP(②選手情報入力!O29,種目情報!$A$4:$C$137,3,FALSE),VLOOKUP(②選手情報入力!O29,種目情報!$E$4:$G$129,3,FALSE))))</f>
        <v/>
      </c>
      <c r="Y20" t="str">
        <f>IF(E20="","",IF(②選手情報入力!R29="","",IF(K20=1,VLOOKUP(②選手情報入力!R29,種目情報!$A$4:$B$153,2,FALSE),VLOOKUP(②選手情報入力!R29,種目情報!$E$4:$F$129,2,FALSE))))</f>
        <v/>
      </c>
      <c r="Z20" t="str">
        <f>IF(E20="","",IF(②選手情報入力!S29="","",②選手情報入力!S29))</f>
        <v/>
      </c>
      <c r="AA20" s="28" t="str">
        <f>IF(E20="","",IF(②選手情報入力!Q29="","",1))</f>
        <v/>
      </c>
      <c r="AB20" t="str">
        <f>IF(E20="","",IF(②選手情報入力!R29="","",IF(K20=1,VLOOKUP(②選手情報入力!R29,種目情報!$A$4:$C$137,3,FALSE),VLOOKUP(②選手情報入力!R29,種目情報!$E$4:$G$129,3,FALSE))))</f>
        <v/>
      </c>
      <c r="AC20" t="str">
        <f>IF(E20="","",IF(②選手情報入力!T29="","",IF(K20=1,種目情報!$J$4,種目情報!$J$6)))</f>
        <v/>
      </c>
      <c r="AD20" t="str">
        <f>IF(E20="","",IF(②選手情報入力!T29="","",IF(K20=1,IF(②選手情報入力!$U$7="","",②選手情報入力!$U$7),IF(②選手情報入力!$U$8="","",②選手情報入力!$U$8))))</f>
        <v/>
      </c>
      <c r="AE20" t="str">
        <f>IF(E20="","",IF(②選手情報入力!T29="","",IF(K20=1,IF(②選手情報入力!$T$7="",0,1),IF(②選手情報入力!$T$8="",0,1))))</f>
        <v/>
      </c>
      <c r="AF20" t="str">
        <f>IF(E20="","",IF(②選手情報入力!T29="","",2))</f>
        <v/>
      </c>
      <c r="AG20" t="str">
        <f>IF(E20="","",IF(②選手情報入力!V29="","",IF(K20=1,種目情報!$J$5,種目情報!$J$7)))</f>
        <v/>
      </c>
      <c r="AH20" t="str">
        <f>IF(E20="","",IF(②選手情報入力!V29="","",IF(K20=1,IF(②選手情報入力!$W$7="","",②選手情報入力!$W$7),IF(②選手情報入力!$W$8="","",②選手情報入力!$W$8))))</f>
        <v/>
      </c>
      <c r="AI20" t="str">
        <f>IF(E20="","",IF(②選手情報入力!V29="","",IF(K20=1,IF(②選手情報入力!$V$7="",0,1),IF(②選手情報入力!$V$8="",0,1))))</f>
        <v/>
      </c>
      <c r="AJ20" t="str">
        <f>IF(E20="","",IF(②選手情報入力!V29="","",2))</f>
        <v/>
      </c>
    </row>
    <row r="21" spans="1:36">
      <c r="A21" t="str">
        <f t="shared" si="0"/>
        <v/>
      </c>
      <c r="B21" t="str">
        <f>IF(E21="","",①団体情報入力!$C$5)</f>
        <v/>
      </c>
      <c r="D21" t="str">
        <f>IF(①団体情報入力!C$10="","",①団体情報入力!C$10)</f>
        <v/>
      </c>
      <c r="E21" t="str">
        <f>IF(②選手情報入力!C30="","",②選手情報入力!C30)</f>
        <v/>
      </c>
      <c r="F21" t="str">
        <f>IF(E21="","",②選手情報入力!D30)</f>
        <v/>
      </c>
      <c r="G21" t="str">
        <f>IF(E21="","",ASC(②選手情報入力!E30))</f>
        <v/>
      </c>
      <c r="H21" t="str">
        <f t="shared" si="1"/>
        <v/>
      </c>
      <c r="I21" t="str">
        <f>IF(E21="","",②選手情報入力!F30&amp;" "&amp;②選手情報入力!G30)</f>
        <v/>
      </c>
      <c r="J21" t="str">
        <f>IF(E21="","",IF(②選手情報入力!H30="","JPN",LEFT(②選手情報入力!H30,3)))</f>
        <v/>
      </c>
      <c r="K21" t="str">
        <f>IF(E21="","",IF(②選手情報入力!I30="男",1,2))</f>
        <v/>
      </c>
      <c r="L21" t="str">
        <f>IF(E21="","",IF(②選手情報入力!J30="","",②選手情報入力!J30))</f>
        <v/>
      </c>
      <c r="M21" t="str">
        <f>IF(E21="","",LEFT(②選手情報入力!K30,4))</f>
        <v/>
      </c>
      <c r="N21" t="str">
        <f>IF(E21="","",RIGHT(②選手情報入力!K30,4))</f>
        <v/>
      </c>
      <c r="O21" t="str">
        <f t="shared" si="2"/>
        <v/>
      </c>
      <c r="Q21" t="str">
        <f>IF(E21="","",IF(②選手情報入力!L30="","",IF(K21=1,VLOOKUP(②選手情報入力!L30,種目情報!$A$4:$B$169,2,FALSE),VLOOKUP(②選手情報入力!L30,種目情報!$E$4:$F$136,2,FALSE))))</f>
        <v/>
      </c>
      <c r="R21" t="str">
        <f>IF(E21="","",IF(②選手情報入力!M30="","",②選手情報入力!M30))</f>
        <v/>
      </c>
      <c r="S21" s="28"/>
      <c r="T21" t="str">
        <f>IF(E21="","",IF(②選手情報入力!L30="","",IF(K21=1,VLOOKUP(②選手情報入力!L30,種目情報!$A$4:$C$137,3,FALSE),VLOOKUP(②選手情報入力!L30,種目情報!$E$4:$G$129,3,FALSE))))</f>
        <v/>
      </c>
      <c r="U21" t="str">
        <f>IF(E21="","",IF(②選手情報入力!O30="","",IF(K21=1,VLOOKUP(②選手情報入力!O30,種目情報!$A$4:$B$153,2,FALSE),VLOOKUP(②選手情報入力!O30,種目情報!$E$4:$F$129,2,FALSE))))</f>
        <v/>
      </c>
      <c r="V21" t="str">
        <f>IF(E21="","",IF(②選手情報入力!P30="","",②選手情報入力!P30))</f>
        <v/>
      </c>
      <c r="W21" s="28" t="str">
        <f>IF(E21="","",IF(②選手情報入力!N30="","",1))</f>
        <v/>
      </c>
      <c r="X21" t="str">
        <f>IF(E21="","",IF(②選手情報入力!O30="","",IF(K21=1,VLOOKUP(②選手情報入力!O30,種目情報!$A$4:$C$137,3,FALSE),VLOOKUP(②選手情報入力!O30,種目情報!$E$4:$G$129,3,FALSE))))</f>
        <v/>
      </c>
      <c r="Y21" t="str">
        <f>IF(E21="","",IF(②選手情報入力!R30="","",IF(K21=1,VLOOKUP(②選手情報入力!R30,種目情報!$A$4:$B$153,2,FALSE),VLOOKUP(②選手情報入力!R30,種目情報!$E$4:$F$129,2,FALSE))))</f>
        <v/>
      </c>
      <c r="Z21" t="str">
        <f>IF(E21="","",IF(②選手情報入力!S30="","",②選手情報入力!S30))</f>
        <v/>
      </c>
      <c r="AA21" s="28" t="str">
        <f>IF(E21="","",IF(②選手情報入力!Q30="","",1))</f>
        <v/>
      </c>
      <c r="AB21" t="str">
        <f>IF(E21="","",IF(②選手情報入力!R30="","",IF(K21=1,VLOOKUP(②選手情報入力!R30,種目情報!$A$4:$C$137,3,FALSE),VLOOKUP(②選手情報入力!R30,種目情報!$E$4:$G$129,3,FALSE))))</f>
        <v/>
      </c>
      <c r="AC21" t="str">
        <f>IF(E21="","",IF(②選手情報入力!T30="","",IF(K21=1,種目情報!$J$4,種目情報!$J$6)))</f>
        <v/>
      </c>
      <c r="AD21" t="str">
        <f>IF(E21="","",IF(②選手情報入力!T30="","",IF(K21=1,IF(②選手情報入力!$U$7="","",②選手情報入力!$U$7),IF(②選手情報入力!$U$8="","",②選手情報入力!$U$8))))</f>
        <v/>
      </c>
      <c r="AE21" t="str">
        <f>IF(E21="","",IF(②選手情報入力!T30="","",IF(K21=1,IF(②選手情報入力!$T$7="",0,1),IF(②選手情報入力!$T$8="",0,1))))</f>
        <v/>
      </c>
      <c r="AF21" t="str">
        <f>IF(E21="","",IF(②選手情報入力!T30="","",2))</f>
        <v/>
      </c>
      <c r="AG21" t="str">
        <f>IF(E21="","",IF(②選手情報入力!V30="","",IF(K21=1,種目情報!$J$5,種目情報!$J$7)))</f>
        <v/>
      </c>
      <c r="AH21" t="str">
        <f>IF(E21="","",IF(②選手情報入力!V30="","",IF(K21=1,IF(②選手情報入力!$W$7="","",②選手情報入力!$W$7),IF(②選手情報入力!$W$8="","",②選手情報入力!$W$8))))</f>
        <v/>
      </c>
      <c r="AI21" t="str">
        <f>IF(E21="","",IF(②選手情報入力!V30="","",IF(K21=1,IF(②選手情報入力!$V$7="",0,1),IF(②選手情報入力!$V$8="",0,1))))</f>
        <v/>
      </c>
      <c r="AJ21" t="str">
        <f>IF(E21="","",IF(②選手情報入力!V30="","",2))</f>
        <v/>
      </c>
    </row>
    <row r="22" spans="1:36">
      <c r="A22" t="str">
        <f t="shared" si="0"/>
        <v/>
      </c>
      <c r="B22" t="str">
        <f>IF(E22="","",①団体情報入力!$C$5)</f>
        <v/>
      </c>
      <c r="D22" t="str">
        <f>IF(①団体情報入力!C$10="","",①団体情報入力!C$10)</f>
        <v/>
      </c>
      <c r="E22" t="str">
        <f>IF(②選手情報入力!C31="","",②選手情報入力!C31)</f>
        <v/>
      </c>
      <c r="F22" t="str">
        <f>IF(E22="","",②選手情報入力!D31)</f>
        <v/>
      </c>
      <c r="G22" t="str">
        <f>IF(E22="","",ASC(②選手情報入力!E31))</f>
        <v/>
      </c>
      <c r="H22" t="str">
        <f t="shared" si="1"/>
        <v/>
      </c>
      <c r="I22" t="str">
        <f>IF(E22="","",②選手情報入力!F31&amp;" "&amp;②選手情報入力!G31)</f>
        <v/>
      </c>
      <c r="J22" t="str">
        <f>IF(E22="","",IF(②選手情報入力!H31="","JPN",LEFT(②選手情報入力!H31,3)))</f>
        <v/>
      </c>
      <c r="K22" t="str">
        <f>IF(E22="","",IF(②選手情報入力!I31="男",1,2))</f>
        <v/>
      </c>
      <c r="L22" t="str">
        <f>IF(E22="","",IF(②選手情報入力!J31="","",②選手情報入力!J31))</f>
        <v/>
      </c>
      <c r="M22" t="str">
        <f>IF(E22="","",LEFT(②選手情報入力!K31,4))</f>
        <v/>
      </c>
      <c r="N22" t="str">
        <f>IF(E22="","",RIGHT(②選手情報入力!K31,4))</f>
        <v/>
      </c>
      <c r="O22" t="str">
        <f t="shared" si="2"/>
        <v/>
      </c>
      <c r="Q22" t="str">
        <f>IF(E22="","",IF(②選手情報入力!L31="","",IF(K22=1,VLOOKUP(②選手情報入力!L31,種目情報!$A$4:$B$169,2,FALSE),VLOOKUP(②選手情報入力!L31,種目情報!$E$4:$F$136,2,FALSE))))</f>
        <v/>
      </c>
      <c r="R22" t="str">
        <f>IF(E22="","",IF(②選手情報入力!M31="","",②選手情報入力!M31))</f>
        <v/>
      </c>
      <c r="S22" s="28"/>
      <c r="T22" t="str">
        <f>IF(E22="","",IF(②選手情報入力!L31="","",IF(K22=1,VLOOKUP(②選手情報入力!L31,種目情報!$A$4:$C$137,3,FALSE),VLOOKUP(②選手情報入力!L31,種目情報!$E$4:$G$129,3,FALSE))))</f>
        <v/>
      </c>
      <c r="U22" t="str">
        <f>IF(E22="","",IF(②選手情報入力!O31="","",IF(K22=1,VLOOKUP(②選手情報入力!O31,種目情報!$A$4:$B$153,2,FALSE),VLOOKUP(②選手情報入力!O31,種目情報!$E$4:$F$129,2,FALSE))))</f>
        <v/>
      </c>
      <c r="V22" t="str">
        <f>IF(E22="","",IF(②選手情報入力!P31="","",②選手情報入力!P31))</f>
        <v/>
      </c>
      <c r="W22" s="28" t="str">
        <f>IF(E22="","",IF(②選手情報入力!N31="","",1))</f>
        <v/>
      </c>
      <c r="X22" t="str">
        <f>IF(E22="","",IF(②選手情報入力!O31="","",IF(K22=1,VLOOKUP(②選手情報入力!O31,種目情報!$A$4:$C$137,3,FALSE),VLOOKUP(②選手情報入力!O31,種目情報!$E$4:$G$129,3,FALSE))))</f>
        <v/>
      </c>
      <c r="Y22" t="str">
        <f>IF(E22="","",IF(②選手情報入力!R31="","",IF(K22=1,VLOOKUP(②選手情報入力!R31,種目情報!$A$4:$B$153,2,FALSE),VLOOKUP(②選手情報入力!R31,種目情報!$E$4:$F$129,2,FALSE))))</f>
        <v/>
      </c>
      <c r="Z22" t="str">
        <f>IF(E22="","",IF(②選手情報入力!S31="","",②選手情報入力!S31))</f>
        <v/>
      </c>
      <c r="AA22" s="28" t="str">
        <f>IF(E22="","",IF(②選手情報入力!Q31="","",1))</f>
        <v/>
      </c>
      <c r="AB22" t="str">
        <f>IF(E22="","",IF(②選手情報入力!R31="","",IF(K22=1,VLOOKUP(②選手情報入力!R31,種目情報!$A$4:$C$137,3,FALSE),VLOOKUP(②選手情報入力!R31,種目情報!$E$4:$G$129,3,FALSE))))</f>
        <v/>
      </c>
      <c r="AC22" t="str">
        <f>IF(E22="","",IF(②選手情報入力!T31="","",IF(K22=1,種目情報!$J$4,種目情報!$J$6)))</f>
        <v/>
      </c>
      <c r="AD22" t="str">
        <f>IF(E22="","",IF(②選手情報入力!T31="","",IF(K22=1,IF(②選手情報入力!$U$7="","",②選手情報入力!$U$7),IF(②選手情報入力!$U$8="","",②選手情報入力!$U$8))))</f>
        <v/>
      </c>
      <c r="AE22" t="str">
        <f>IF(E22="","",IF(②選手情報入力!T31="","",IF(K22=1,IF(②選手情報入力!$T$7="",0,1),IF(②選手情報入力!$T$8="",0,1))))</f>
        <v/>
      </c>
      <c r="AF22" t="str">
        <f>IF(E22="","",IF(②選手情報入力!T31="","",2))</f>
        <v/>
      </c>
      <c r="AG22" t="str">
        <f>IF(E22="","",IF(②選手情報入力!V31="","",IF(K22=1,種目情報!$J$5,種目情報!$J$7)))</f>
        <v/>
      </c>
      <c r="AH22" t="str">
        <f>IF(E22="","",IF(②選手情報入力!V31="","",IF(K22=1,IF(②選手情報入力!$W$7="","",②選手情報入力!$W$7),IF(②選手情報入力!$W$8="","",②選手情報入力!$W$8))))</f>
        <v/>
      </c>
      <c r="AI22" t="str">
        <f>IF(E22="","",IF(②選手情報入力!V31="","",IF(K22=1,IF(②選手情報入力!$V$7="",0,1),IF(②選手情報入力!$V$8="",0,1))))</f>
        <v/>
      </c>
      <c r="AJ22" t="str">
        <f>IF(E22="","",IF(②選手情報入力!V31="","",2))</f>
        <v/>
      </c>
    </row>
    <row r="23" spans="1:36">
      <c r="A23" t="str">
        <f t="shared" si="0"/>
        <v/>
      </c>
      <c r="B23" t="str">
        <f>IF(E23="","",①団体情報入力!$C$5)</f>
        <v/>
      </c>
      <c r="D23" t="str">
        <f>IF(①団体情報入力!C$10="","",①団体情報入力!C$10)</f>
        <v/>
      </c>
      <c r="E23" t="str">
        <f>IF(②選手情報入力!C32="","",②選手情報入力!C32)</f>
        <v/>
      </c>
      <c r="F23" t="str">
        <f>IF(E23="","",②選手情報入力!D32)</f>
        <v/>
      </c>
      <c r="G23" t="str">
        <f>IF(E23="","",ASC(②選手情報入力!E32))</f>
        <v/>
      </c>
      <c r="H23" t="str">
        <f t="shared" si="1"/>
        <v/>
      </c>
      <c r="I23" t="str">
        <f>IF(E23="","",②選手情報入力!F32&amp;" "&amp;②選手情報入力!G32)</f>
        <v/>
      </c>
      <c r="J23" t="str">
        <f>IF(E23="","",IF(②選手情報入力!H32="","JPN",LEFT(②選手情報入力!H32,3)))</f>
        <v/>
      </c>
      <c r="K23" t="str">
        <f>IF(E23="","",IF(②選手情報入力!I32="男",1,2))</f>
        <v/>
      </c>
      <c r="L23" t="str">
        <f>IF(E23="","",IF(②選手情報入力!J32="","",②選手情報入力!J32))</f>
        <v/>
      </c>
      <c r="M23" t="str">
        <f>IF(E23="","",LEFT(②選手情報入力!K32,4))</f>
        <v/>
      </c>
      <c r="N23" t="str">
        <f>IF(E23="","",RIGHT(②選手情報入力!K32,4))</f>
        <v/>
      </c>
      <c r="O23" t="str">
        <f t="shared" si="2"/>
        <v/>
      </c>
      <c r="Q23" t="str">
        <f>IF(E23="","",IF(②選手情報入力!L32="","",IF(K23=1,VLOOKUP(②選手情報入力!L32,種目情報!$A$4:$B$169,2,FALSE),VLOOKUP(②選手情報入力!L32,種目情報!$E$4:$F$136,2,FALSE))))</f>
        <v/>
      </c>
      <c r="R23" t="str">
        <f>IF(E23="","",IF(②選手情報入力!M32="","",②選手情報入力!M32))</f>
        <v/>
      </c>
      <c r="S23" s="28"/>
      <c r="T23" t="str">
        <f>IF(E23="","",IF(②選手情報入力!L32="","",IF(K23=1,VLOOKUP(②選手情報入力!L32,種目情報!$A$4:$C$137,3,FALSE),VLOOKUP(②選手情報入力!L32,種目情報!$E$4:$G$129,3,FALSE))))</f>
        <v/>
      </c>
      <c r="U23" t="str">
        <f>IF(E23="","",IF(②選手情報入力!O32="","",IF(K23=1,VLOOKUP(②選手情報入力!O32,種目情報!$A$4:$B$153,2,FALSE),VLOOKUP(②選手情報入力!O32,種目情報!$E$4:$F$129,2,FALSE))))</f>
        <v/>
      </c>
      <c r="V23" t="str">
        <f>IF(E23="","",IF(②選手情報入力!P32="","",②選手情報入力!P32))</f>
        <v/>
      </c>
      <c r="W23" s="28" t="str">
        <f>IF(E23="","",IF(②選手情報入力!N32="","",1))</f>
        <v/>
      </c>
      <c r="X23" t="str">
        <f>IF(E23="","",IF(②選手情報入力!O32="","",IF(K23=1,VLOOKUP(②選手情報入力!O32,種目情報!$A$4:$C$137,3,FALSE),VLOOKUP(②選手情報入力!O32,種目情報!$E$4:$G$129,3,FALSE))))</f>
        <v/>
      </c>
      <c r="Y23" t="str">
        <f>IF(E23="","",IF(②選手情報入力!R32="","",IF(K23=1,VLOOKUP(②選手情報入力!R32,種目情報!$A$4:$B$153,2,FALSE),VLOOKUP(②選手情報入力!R32,種目情報!$E$4:$F$129,2,FALSE))))</f>
        <v/>
      </c>
      <c r="Z23" t="str">
        <f>IF(E23="","",IF(②選手情報入力!S32="","",②選手情報入力!S32))</f>
        <v/>
      </c>
      <c r="AA23" s="28" t="str">
        <f>IF(E23="","",IF(②選手情報入力!Q32="","",1))</f>
        <v/>
      </c>
      <c r="AB23" t="str">
        <f>IF(E23="","",IF(②選手情報入力!R32="","",IF(K23=1,VLOOKUP(②選手情報入力!R32,種目情報!$A$4:$C$137,3,FALSE),VLOOKUP(②選手情報入力!R32,種目情報!$E$4:$G$129,3,FALSE))))</f>
        <v/>
      </c>
      <c r="AC23" t="str">
        <f>IF(E23="","",IF(②選手情報入力!T32="","",IF(K23=1,種目情報!$J$4,種目情報!$J$6)))</f>
        <v/>
      </c>
      <c r="AD23" t="str">
        <f>IF(E23="","",IF(②選手情報入力!T32="","",IF(K23=1,IF(②選手情報入力!$U$7="","",②選手情報入力!$U$7),IF(②選手情報入力!$U$8="","",②選手情報入力!$U$8))))</f>
        <v/>
      </c>
      <c r="AE23" t="str">
        <f>IF(E23="","",IF(②選手情報入力!T32="","",IF(K23=1,IF(②選手情報入力!$T$7="",0,1),IF(②選手情報入力!$T$8="",0,1))))</f>
        <v/>
      </c>
      <c r="AF23" t="str">
        <f>IF(E23="","",IF(②選手情報入力!T32="","",2))</f>
        <v/>
      </c>
      <c r="AG23" t="str">
        <f>IF(E23="","",IF(②選手情報入力!V32="","",IF(K23=1,種目情報!$J$5,種目情報!$J$7)))</f>
        <v/>
      </c>
      <c r="AH23" t="str">
        <f>IF(E23="","",IF(②選手情報入力!V32="","",IF(K23=1,IF(②選手情報入力!$W$7="","",②選手情報入力!$W$7),IF(②選手情報入力!$W$8="","",②選手情報入力!$W$8))))</f>
        <v/>
      </c>
      <c r="AI23" t="str">
        <f>IF(E23="","",IF(②選手情報入力!V32="","",IF(K23=1,IF(②選手情報入力!$V$7="",0,1),IF(②選手情報入力!$V$8="",0,1))))</f>
        <v/>
      </c>
      <c r="AJ23" t="str">
        <f>IF(E23="","",IF(②選手情報入力!V32="","",2))</f>
        <v/>
      </c>
    </row>
    <row r="24" spans="1:36">
      <c r="A24" t="str">
        <f t="shared" si="0"/>
        <v/>
      </c>
      <c r="B24" t="str">
        <f>IF(E24="","",①団体情報入力!$C$5)</f>
        <v/>
      </c>
      <c r="D24" t="str">
        <f>IF(①団体情報入力!C$10="","",①団体情報入力!C$10)</f>
        <v/>
      </c>
      <c r="E24" t="str">
        <f>IF(②選手情報入力!C33="","",②選手情報入力!C33)</f>
        <v/>
      </c>
      <c r="F24" t="str">
        <f>IF(E24="","",②選手情報入力!D33)</f>
        <v/>
      </c>
      <c r="G24" t="str">
        <f>IF(E24="","",ASC(②選手情報入力!E33))</f>
        <v/>
      </c>
      <c r="H24" t="str">
        <f t="shared" si="1"/>
        <v/>
      </c>
      <c r="I24" t="str">
        <f>IF(E24="","",②選手情報入力!F33&amp;" "&amp;②選手情報入力!G33)</f>
        <v/>
      </c>
      <c r="J24" t="str">
        <f>IF(E24="","",IF(②選手情報入力!H33="","JPN",LEFT(②選手情報入力!H33,3)))</f>
        <v/>
      </c>
      <c r="K24" t="str">
        <f>IF(E24="","",IF(②選手情報入力!I33="男",1,2))</f>
        <v/>
      </c>
      <c r="L24" t="str">
        <f>IF(E24="","",IF(②選手情報入力!J33="","",②選手情報入力!J33))</f>
        <v/>
      </c>
      <c r="M24" t="str">
        <f>IF(E24="","",LEFT(②選手情報入力!K33,4))</f>
        <v/>
      </c>
      <c r="N24" t="str">
        <f>IF(E24="","",RIGHT(②選手情報入力!K33,4))</f>
        <v/>
      </c>
      <c r="O24" t="str">
        <f t="shared" si="2"/>
        <v/>
      </c>
      <c r="Q24" t="str">
        <f>IF(E24="","",IF(②選手情報入力!L33="","",IF(K24=1,VLOOKUP(②選手情報入力!L33,種目情報!$A$4:$B$169,2,FALSE),VLOOKUP(②選手情報入力!L33,種目情報!$E$4:$F$136,2,FALSE))))</f>
        <v/>
      </c>
      <c r="R24" t="str">
        <f>IF(E24="","",IF(②選手情報入力!M33="","",②選手情報入力!M33))</f>
        <v/>
      </c>
      <c r="S24" s="28"/>
      <c r="T24" t="str">
        <f>IF(E24="","",IF(②選手情報入力!L33="","",IF(K24=1,VLOOKUP(②選手情報入力!L33,種目情報!$A$4:$C$137,3,FALSE),VLOOKUP(②選手情報入力!L33,種目情報!$E$4:$G$129,3,FALSE))))</f>
        <v/>
      </c>
      <c r="U24" t="str">
        <f>IF(E24="","",IF(②選手情報入力!O33="","",IF(K24=1,VLOOKUP(②選手情報入力!O33,種目情報!$A$4:$B$153,2,FALSE),VLOOKUP(②選手情報入力!O33,種目情報!$E$4:$F$129,2,FALSE))))</f>
        <v/>
      </c>
      <c r="V24" t="str">
        <f>IF(E24="","",IF(②選手情報入力!P33="","",②選手情報入力!P33))</f>
        <v/>
      </c>
      <c r="W24" s="28" t="str">
        <f>IF(E24="","",IF(②選手情報入力!N33="","",1))</f>
        <v/>
      </c>
      <c r="X24" t="str">
        <f>IF(E24="","",IF(②選手情報入力!O33="","",IF(K24=1,VLOOKUP(②選手情報入力!O33,種目情報!$A$4:$C$137,3,FALSE),VLOOKUP(②選手情報入力!O33,種目情報!$E$4:$G$129,3,FALSE))))</f>
        <v/>
      </c>
      <c r="Y24" t="str">
        <f>IF(E24="","",IF(②選手情報入力!R33="","",IF(K24=1,VLOOKUP(②選手情報入力!R33,種目情報!$A$4:$B$153,2,FALSE),VLOOKUP(②選手情報入力!R33,種目情報!$E$4:$F$129,2,FALSE))))</f>
        <v/>
      </c>
      <c r="Z24" t="str">
        <f>IF(E24="","",IF(②選手情報入力!S33="","",②選手情報入力!S33))</f>
        <v/>
      </c>
      <c r="AA24" s="28" t="str">
        <f>IF(E24="","",IF(②選手情報入力!Q33="","",1))</f>
        <v/>
      </c>
      <c r="AB24" t="str">
        <f>IF(E24="","",IF(②選手情報入力!R33="","",IF(K24=1,VLOOKUP(②選手情報入力!R33,種目情報!$A$4:$C$137,3,FALSE),VLOOKUP(②選手情報入力!R33,種目情報!$E$4:$G$129,3,FALSE))))</f>
        <v/>
      </c>
      <c r="AC24" t="str">
        <f>IF(E24="","",IF(②選手情報入力!T33="","",IF(K24=1,種目情報!$J$4,種目情報!$J$6)))</f>
        <v/>
      </c>
      <c r="AD24" t="str">
        <f>IF(E24="","",IF(②選手情報入力!T33="","",IF(K24=1,IF(②選手情報入力!$U$7="","",②選手情報入力!$U$7),IF(②選手情報入力!$U$8="","",②選手情報入力!$U$8))))</f>
        <v/>
      </c>
      <c r="AE24" t="str">
        <f>IF(E24="","",IF(②選手情報入力!T33="","",IF(K24=1,IF(②選手情報入力!$T$7="",0,1),IF(②選手情報入力!$T$8="",0,1))))</f>
        <v/>
      </c>
      <c r="AF24" t="str">
        <f>IF(E24="","",IF(②選手情報入力!T33="","",2))</f>
        <v/>
      </c>
      <c r="AG24" t="str">
        <f>IF(E24="","",IF(②選手情報入力!V33="","",IF(K24=1,種目情報!$J$5,種目情報!$J$7)))</f>
        <v/>
      </c>
      <c r="AH24" t="str">
        <f>IF(E24="","",IF(②選手情報入力!V33="","",IF(K24=1,IF(②選手情報入力!$W$7="","",②選手情報入力!$W$7),IF(②選手情報入力!$W$8="","",②選手情報入力!$W$8))))</f>
        <v/>
      </c>
      <c r="AI24" t="str">
        <f>IF(E24="","",IF(②選手情報入力!V33="","",IF(K24=1,IF(②選手情報入力!$V$7="",0,1),IF(②選手情報入力!$V$8="",0,1))))</f>
        <v/>
      </c>
      <c r="AJ24" t="str">
        <f>IF(E24="","",IF(②選手情報入力!V33="","",2))</f>
        <v/>
      </c>
    </row>
    <row r="25" spans="1:36">
      <c r="A25" t="str">
        <f t="shared" si="0"/>
        <v/>
      </c>
      <c r="B25" t="str">
        <f>IF(E25="","",①団体情報入力!$C$5)</f>
        <v/>
      </c>
      <c r="D25" t="str">
        <f>IF(①団体情報入力!C$10="","",①団体情報入力!C$10)</f>
        <v/>
      </c>
      <c r="E25" t="str">
        <f>IF(②選手情報入力!C34="","",②選手情報入力!C34)</f>
        <v/>
      </c>
      <c r="F25" t="str">
        <f>IF(E25="","",②選手情報入力!D34)</f>
        <v/>
      </c>
      <c r="G25" t="str">
        <f>IF(E25="","",ASC(②選手情報入力!E34))</f>
        <v/>
      </c>
      <c r="H25" t="str">
        <f t="shared" si="1"/>
        <v/>
      </c>
      <c r="I25" t="str">
        <f>IF(E25="","",②選手情報入力!F34&amp;" "&amp;②選手情報入力!G34)</f>
        <v/>
      </c>
      <c r="J25" t="str">
        <f>IF(E25="","",IF(②選手情報入力!H34="","JPN",LEFT(②選手情報入力!H34,3)))</f>
        <v/>
      </c>
      <c r="K25" t="str">
        <f>IF(E25="","",IF(②選手情報入力!I34="男",1,2))</f>
        <v/>
      </c>
      <c r="L25" t="str">
        <f>IF(E25="","",IF(②選手情報入力!J34="","",②選手情報入力!J34))</f>
        <v/>
      </c>
      <c r="M25" t="str">
        <f>IF(E25="","",LEFT(②選手情報入力!K34,4))</f>
        <v/>
      </c>
      <c r="N25" t="str">
        <f>IF(E25="","",RIGHT(②選手情報入力!K34,4))</f>
        <v/>
      </c>
      <c r="O25" t="str">
        <f t="shared" si="2"/>
        <v/>
      </c>
      <c r="Q25" t="str">
        <f>IF(E25="","",IF(②選手情報入力!L34="","",IF(K25=1,VLOOKUP(②選手情報入力!L34,種目情報!$A$4:$B$169,2,FALSE),VLOOKUP(②選手情報入力!L34,種目情報!$E$4:$F$136,2,FALSE))))</f>
        <v/>
      </c>
      <c r="R25" t="str">
        <f>IF(E25="","",IF(②選手情報入力!M34="","",②選手情報入力!M34))</f>
        <v/>
      </c>
      <c r="S25" s="28"/>
      <c r="T25" t="str">
        <f>IF(E25="","",IF(②選手情報入力!L34="","",IF(K25=1,VLOOKUP(②選手情報入力!L34,種目情報!$A$4:$C$137,3,FALSE),VLOOKUP(②選手情報入力!L34,種目情報!$E$4:$G$129,3,FALSE))))</f>
        <v/>
      </c>
      <c r="U25" t="str">
        <f>IF(E25="","",IF(②選手情報入力!O34="","",IF(K25=1,VLOOKUP(②選手情報入力!O34,種目情報!$A$4:$B$153,2,FALSE),VLOOKUP(②選手情報入力!O34,種目情報!$E$4:$F$129,2,FALSE))))</f>
        <v/>
      </c>
      <c r="V25" t="str">
        <f>IF(E25="","",IF(②選手情報入力!P34="","",②選手情報入力!P34))</f>
        <v/>
      </c>
      <c r="W25" s="28" t="str">
        <f>IF(E25="","",IF(②選手情報入力!N34="","",1))</f>
        <v/>
      </c>
      <c r="X25" t="str">
        <f>IF(E25="","",IF(②選手情報入力!O34="","",IF(K25=1,VLOOKUP(②選手情報入力!O34,種目情報!$A$4:$C$137,3,FALSE),VLOOKUP(②選手情報入力!O34,種目情報!$E$4:$G$129,3,FALSE))))</f>
        <v/>
      </c>
      <c r="Y25" t="str">
        <f>IF(E25="","",IF(②選手情報入力!R34="","",IF(K25=1,VLOOKUP(②選手情報入力!R34,種目情報!$A$4:$B$153,2,FALSE),VLOOKUP(②選手情報入力!R34,種目情報!$E$4:$F$129,2,FALSE))))</f>
        <v/>
      </c>
      <c r="Z25" t="str">
        <f>IF(E25="","",IF(②選手情報入力!S34="","",②選手情報入力!S34))</f>
        <v/>
      </c>
      <c r="AA25" s="28" t="str">
        <f>IF(E25="","",IF(②選手情報入力!Q34="","",1))</f>
        <v/>
      </c>
      <c r="AB25" t="str">
        <f>IF(E25="","",IF(②選手情報入力!R34="","",IF(K25=1,VLOOKUP(②選手情報入力!R34,種目情報!$A$4:$C$137,3,FALSE),VLOOKUP(②選手情報入力!R34,種目情報!$E$4:$G$129,3,FALSE))))</f>
        <v/>
      </c>
      <c r="AC25" t="str">
        <f>IF(E25="","",IF(②選手情報入力!T34="","",IF(K25=1,種目情報!$J$4,種目情報!$J$6)))</f>
        <v/>
      </c>
      <c r="AD25" t="str">
        <f>IF(E25="","",IF(②選手情報入力!T34="","",IF(K25=1,IF(②選手情報入力!$U$7="","",②選手情報入力!$U$7),IF(②選手情報入力!$U$8="","",②選手情報入力!$U$8))))</f>
        <v/>
      </c>
      <c r="AE25" t="str">
        <f>IF(E25="","",IF(②選手情報入力!T34="","",IF(K25=1,IF(②選手情報入力!$T$7="",0,1),IF(②選手情報入力!$T$8="",0,1))))</f>
        <v/>
      </c>
      <c r="AF25" t="str">
        <f>IF(E25="","",IF(②選手情報入力!T34="","",2))</f>
        <v/>
      </c>
      <c r="AG25" t="str">
        <f>IF(E25="","",IF(②選手情報入力!V34="","",IF(K25=1,種目情報!$J$5,種目情報!$J$7)))</f>
        <v/>
      </c>
      <c r="AH25" t="str">
        <f>IF(E25="","",IF(②選手情報入力!V34="","",IF(K25=1,IF(②選手情報入力!$W$7="","",②選手情報入力!$W$7),IF(②選手情報入力!$W$8="","",②選手情報入力!$W$8))))</f>
        <v/>
      </c>
      <c r="AI25" t="str">
        <f>IF(E25="","",IF(②選手情報入力!V34="","",IF(K25=1,IF(②選手情報入力!$V$7="",0,1),IF(②選手情報入力!$V$8="",0,1))))</f>
        <v/>
      </c>
      <c r="AJ25" t="str">
        <f>IF(E25="","",IF(②選手情報入力!V34="","",2))</f>
        <v/>
      </c>
    </row>
    <row r="26" spans="1:36">
      <c r="A26" t="str">
        <f t="shared" si="0"/>
        <v/>
      </c>
      <c r="B26" t="str">
        <f>IF(E26="","",①団体情報入力!$C$5)</f>
        <v/>
      </c>
      <c r="D26" t="str">
        <f>IF(①団体情報入力!C$10="","",①団体情報入力!C$10)</f>
        <v/>
      </c>
      <c r="E26" t="str">
        <f>IF(②選手情報入力!C35="","",②選手情報入力!C35)</f>
        <v/>
      </c>
      <c r="F26" t="str">
        <f>IF(E26="","",②選手情報入力!D35)</f>
        <v/>
      </c>
      <c r="G26" t="str">
        <f>IF(E26="","",ASC(②選手情報入力!E35))</f>
        <v/>
      </c>
      <c r="H26" t="str">
        <f t="shared" si="1"/>
        <v/>
      </c>
      <c r="I26" t="str">
        <f>IF(E26="","",②選手情報入力!F35&amp;" "&amp;②選手情報入力!G35)</f>
        <v/>
      </c>
      <c r="J26" t="str">
        <f>IF(E26="","",IF(②選手情報入力!H35="","JPN",LEFT(②選手情報入力!H35,3)))</f>
        <v/>
      </c>
      <c r="K26" t="str">
        <f>IF(E26="","",IF(②選手情報入力!I35="男",1,2))</f>
        <v/>
      </c>
      <c r="L26" t="str">
        <f>IF(E26="","",IF(②選手情報入力!J35="","",②選手情報入力!J35))</f>
        <v/>
      </c>
      <c r="M26" t="str">
        <f>IF(E26="","",LEFT(②選手情報入力!K35,4))</f>
        <v/>
      </c>
      <c r="N26" t="str">
        <f>IF(E26="","",RIGHT(②選手情報入力!K35,4))</f>
        <v/>
      </c>
      <c r="O26" t="str">
        <f t="shared" si="2"/>
        <v/>
      </c>
      <c r="Q26" t="str">
        <f>IF(E26="","",IF(②選手情報入力!L35="","",IF(K26=1,VLOOKUP(②選手情報入力!L35,種目情報!$A$4:$B$169,2,FALSE),VLOOKUP(②選手情報入力!L35,種目情報!$E$4:$F$136,2,FALSE))))</f>
        <v/>
      </c>
      <c r="R26" t="str">
        <f>IF(E26="","",IF(②選手情報入力!M35="","",②選手情報入力!M35))</f>
        <v/>
      </c>
      <c r="S26" s="28"/>
      <c r="T26" t="str">
        <f>IF(E26="","",IF(②選手情報入力!L35="","",IF(K26=1,VLOOKUP(②選手情報入力!L35,種目情報!$A$4:$C$137,3,FALSE),VLOOKUP(②選手情報入力!L35,種目情報!$E$4:$G$129,3,FALSE))))</f>
        <v/>
      </c>
      <c r="U26" t="str">
        <f>IF(E26="","",IF(②選手情報入力!O35="","",IF(K26=1,VLOOKUP(②選手情報入力!O35,種目情報!$A$4:$B$153,2,FALSE),VLOOKUP(②選手情報入力!O35,種目情報!$E$4:$F$129,2,FALSE))))</f>
        <v/>
      </c>
      <c r="V26" t="str">
        <f>IF(E26="","",IF(②選手情報入力!P35="","",②選手情報入力!P35))</f>
        <v/>
      </c>
      <c r="W26" s="28" t="str">
        <f>IF(E26="","",IF(②選手情報入力!N35="","",1))</f>
        <v/>
      </c>
      <c r="X26" t="str">
        <f>IF(E26="","",IF(②選手情報入力!O35="","",IF(K26=1,VLOOKUP(②選手情報入力!O35,種目情報!$A$4:$C$137,3,FALSE),VLOOKUP(②選手情報入力!O35,種目情報!$E$4:$G$129,3,FALSE))))</f>
        <v/>
      </c>
      <c r="Y26" t="str">
        <f>IF(E26="","",IF(②選手情報入力!R35="","",IF(K26=1,VLOOKUP(②選手情報入力!R35,種目情報!$A$4:$B$153,2,FALSE),VLOOKUP(②選手情報入力!R35,種目情報!$E$4:$F$129,2,FALSE))))</f>
        <v/>
      </c>
      <c r="Z26" t="str">
        <f>IF(E26="","",IF(②選手情報入力!S35="","",②選手情報入力!S35))</f>
        <v/>
      </c>
      <c r="AA26" s="28" t="str">
        <f>IF(E26="","",IF(②選手情報入力!Q35="","",1))</f>
        <v/>
      </c>
      <c r="AB26" t="str">
        <f>IF(E26="","",IF(②選手情報入力!R35="","",IF(K26=1,VLOOKUP(②選手情報入力!R35,種目情報!$A$4:$C$137,3,FALSE),VLOOKUP(②選手情報入力!R35,種目情報!$E$4:$G$129,3,FALSE))))</f>
        <v/>
      </c>
      <c r="AC26" t="str">
        <f>IF(E26="","",IF(②選手情報入力!T35="","",IF(K26=1,種目情報!$J$4,種目情報!$J$6)))</f>
        <v/>
      </c>
      <c r="AD26" t="str">
        <f>IF(E26="","",IF(②選手情報入力!T35="","",IF(K26=1,IF(②選手情報入力!$U$7="","",②選手情報入力!$U$7),IF(②選手情報入力!$U$8="","",②選手情報入力!$U$8))))</f>
        <v/>
      </c>
      <c r="AE26" t="str">
        <f>IF(E26="","",IF(②選手情報入力!T35="","",IF(K26=1,IF(②選手情報入力!$T$7="",0,1),IF(②選手情報入力!$T$8="",0,1))))</f>
        <v/>
      </c>
      <c r="AF26" t="str">
        <f>IF(E26="","",IF(②選手情報入力!T35="","",2))</f>
        <v/>
      </c>
      <c r="AG26" t="str">
        <f>IF(E26="","",IF(②選手情報入力!V35="","",IF(K26=1,種目情報!$J$5,種目情報!$J$7)))</f>
        <v/>
      </c>
      <c r="AH26" t="str">
        <f>IF(E26="","",IF(②選手情報入力!V35="","",IF(K26=1,IF(②選手情報入力!$W$7="","",②選手情報入力!$W$7),IF(②選手情報入力!$W$8="","",②選手情報入力!$W$8))))</f>
        <v/>
      </c>
      <c r="AI26" t="str">
        <f>IF(E26="","",IF(②選手情報入力!V35="","",IF(K26=1,IF(②選手情報入力!$V$7="",0,1),IF(②選手情報入力!$V$8="",0,1))))</f>
        <v/>
      </c>
      <c r="AJ26" t="str">
        <f>IF(E26="","",IF(②選手情報入力!V35="","",2))</f>
        <v/>
      </c>
    </row>
    <row r="27" spans="1:36">
      <c r="A27" t="str">
        <f t="shared" si="0"/>
        <v/>
      </c>
      <c r="B27" t="str">
        <f>IF(E27="","",①団体情報入力!$C$5)</f>
        <v/>
      </c>
      <c r="D27" t="str">
        <f>IF(①団体情報入力!C$10="","",①団体情報入力!C$10)</f>
        <v/>
      </c>
      <c r="E27" t="str">
        <f>IF(②選手情報入力!C36="","",②選手情報入力!C36)</f>
        <v/>
      </c>
      <c r="F27" t="str">
        <f>IF(E27="","",②選手情報入力!D36)</f>
        <v/>
      </c>
      <c r="G27" t="str">
        <f>IF(E27="","",ASC(②選手情報入力!E36))</f>
        <v/>
      </c>
      <c r="H27" t="str">
        <f t="shared" si="1"/>
        <v/>
      </c>
      <c r="I27" t="str">
        <f>IF(E27="","",②選手情報入力!F36&amp;" "&amp;②選手情報入力!G36)</f>
        <v/>
      </c>
      <c r="J27" t="str">
        <f>IF(E27="","",IF(②選手情報入力!H36="","JPN",LEFT(②選手情報入力!H36,3)))</f>
        <v/>
      </c>
      <c r="K27" t="str">
        <f>IF(E27="","",IF(②選手情報入力!I36="男",1,2))</f>
        <v/>
      </c>
      <c r="L27" t="str">
        <f>IF(E27="","",IF(②選手情報入力!J36="","",②選手情報入力!J36))</f>
        <v/>
      </c>
      <c r="M27" t="str">
        <f>IF(E27="","",LEFT(②選手情報入力!K36,4))</f>
        <v/>
      </c>
      <c r="N27" t="str">
        <f>IF(E27="","",RIGHT(②選手情報入力!K36,4))</f>
        <v/>
      </c>
      <c r="O27" t="str">
        <f t="shared" si="2"/>
        <v/>
      </c>
      <c r="Q27" t="str">
        <f>IF(E27="","",IF(②選手情報入力!L36="","",IF(K27=1,VLOOKUP(②選手情報入力!L36,種目情報!$A$4:$B$169,2,FALSE),VLOOKUP(②選手情報入力!L36,種目情報!$E$4:$F$136,2,FALSE))))</f>
        <v/>
      </c>
      <c r="R27" t="str">
        <f>IF(E27="","",IF(②選手情報入力!M36="","",②選手情報入力!M36))</f>
        <v/>
      </c>
      <c r="S27" s="28"/>
      <c r="T27" t="str">
        <f>IF(E27="","",IF(②選手情報入力!L36="","",IF(K27=1,VLOOKUP(②選手情報入力!L36,種目情報!$A$4:$C$137,3,FALSE),VLOOKUP(②選手情報入力!L36,種目情報!$E$4:$G$129,3,FALSE))))</f>
        <v/>
      </c>
      <c r="U27" t="str">
        <f>IF(E27="","",IF(②選手情報入力!O36="","",IF(K27=1,VLOOKUP(②選手情報入力!O36,種目情報!$A$4:$B$153,2,FALSE),VLOOKUP(②選手情報入力!O36,種目情報!$E$4:$F$129,2,FALSE))))</f>
        <v/>
      </c>
      <c r="V27" t="str">
        <f>IF(E27="","",IF(②選手情報入力!P36="","",②選手情報入力!P36))</f>
        <v/>
      </c>
      <c r="W27" s="28" t="str">
        <f>IF(E27="","",IF(②選手情報入力!N36="","",1))</f>
        <v/>
      </c>
      <c r="X27" t="str">
        <f>IF(E27="","",IF(②選手情報入力!O36="","",IF(K27=1,VLOOKUP(②選手情報入力!O36,種目情報!$A$4:$C$137,3,FALSE),VLOOKUP(②選手情報入力!O36,種目情報!$E$4:$G$129,3,FALSE))))</f>
        <v/>
      </c>
      <c r="Y27" t="str">
        <f>IF(E27="","",IF(②選手情報入力!R36="","",IF(K27=1,VLOOKUP(②選手情報入力!R36,種目情報!$A$4:$B$153,2,FALSE),VLOOKUP(②選手情報入力!R36,種目情報!$E$4:$F$129,2,FALSE))))</f>
        <v/>
      </c>
      <c r="Z27" t="str">
        <f>IF(E27="","",IF(②選手情報入力!S36="","",②選手情報入力!S36))</f>
        <v/>
      </c>
      <c r="AA27" s="28" t="str">
        <f>IF(E27="","",IF(②選手情報入力!Q36="","",1))</f>
        <v/>
      </c>
      <c r="AB27" t="str">
        <f>IF(E27="","",IF(②選手情報入力!R36="","",IF(K27=1,VLOOKUP(②選手情報入力!R36,種目情報!$A$4:$C$137,3,FALSE),VLOOKUP(②選手情報入力!R36,種目情報!$E$4:$G$129,3,FALSE))))</f>
        <v/>
      </c>
      <c r="AC27" t="str">
        <f>IF(E27="","",IF(②選手情報入力!T36="","",IF(K27=1,種目情報!$J$4,種目情報!$J$6)))</f>
        <v/>
      </c>
      <c r="AD27" t="str">
        <f>IF(E27="","",IF(②選手情報入力!T36="","",IF(K27=1,IF(②選手情報入力!$U$7="","",②選手情報入力!$U$7),IF(②選手情報入力!$U$8="","",②選手情報入力!$U$8))))</f>
        <v/>
      </c>
      <c r="AE27" t="str">
        <f>IF(E27="","",IF(②選手情報入力!T36="","",IF(K27=1,IF(②選手情報入力!$T$7="",0,1),IF(②選手情報入力!$T$8="",0,1))))</f>
        <v/>
      </c>
      <c r="AF27" t="str">
        <f>IF(E27="","",IF(②選手情報入力!T36="","",2))</f>
        <v/>
      </c>
      <c r="AG27" t="str">
        <f>IF(E27="","",IF(②選手情報入力!V36="","",IF(K27=1,種目情報!$J$5,種目情報!$J$7)))</f>
        <v/>
      </c>
      <c r="AH27" t="str">
        <f>IF(E27="","",IF(②選手情報入力!V36="","",IF(K27=1,IF(②選手情報入力!$W$7="","",②選手情報入力!$W$7),IF(②選手情報入力!$W$8="","",②選手情報入力!$W$8))))</f>
        <v/>
      </c>
      <c r="AI27" t="str">
        <f>IF(E27="","",IF(②選手情報入力!V36="","",IF(K27=1,IF(②選手情報入力!$V$7="",0,1),IF(②選手情報入力!$V$8="",0,1))))</f>
        <v/>
      </c>
      <c r="AJ27" t="str">
        <f>IF(E27="","",IF(②選手情報入力!V36="","",2))</f>
        <v/>
      </c>
    </row>
    <row r="28" spans="1:36">
      <c r="A28" t="str">
        <f t="shared" si="0"/>
        <v/>
      </c>
      <c r="B28" t="str">
        <f>IF(E28="","",①団体情報入力!$C$5)</f>
        <v/>
      </c>
      <c r="D28" t="str">
        <f>IF(①団体情報入力!C$10="","",①団体情報入力!C$10)</f>
        <v/>
      </c>
      <c r="E28" t="str">
        <f>IF(②選手情報入力!C37="","",②選手情報入力!C37)</f>
        <v/>
      </c>
      <c r="F28" t="str">
        <f>IF(E28="","",②選手情報入力!D37)</f>
        <v/>
      </c>
      <c r="G28" t="str">
        <f>IF(E28="","",ASC(②選手情報入力!E37))</f>
        <v/>
      </c>
      <c r="H28" t="str">
        <f t="shared" si="1"/>
        <v/>
      </c>
      <c r="I28" t="str">
        <f>IF(E28="","",②選手情報入力!F37&amp;" "&amp;②選手情報入力!G37)</f>
        <v/>
      </c>
      <c r="J28" t="str">
        <f>IF(E28="","",IF(②選手情報入力!H37="","JPN",LEFT(②選手情報入力!H37,3)))</f>
        <v/>
      </c>
      <c r="K28" t="str">
        <f>IF(E28="","",IF(②選手情報入力!I37="男",1,2))</f>
        <v/>
      </c>
      <c r="L28" t="str">
        <f>IF(E28="","",IF(②選手情報入力!J37="","",②選手情報入力!J37))</f>
        <v/>
      </c>
      <c r="M28" t="str">
        <f>IF(E28="","",LEFT(②選手情報入力!K37,4))</f>
        <v/>
      </c>
      <c r="N28" t="str">
        <f>IF(E28="","",RIGHT(②選手情報入力!K37,4))</f>
        <v/>
      </c>
      <c r="O28" t="str">
        <f t="shared" si="2"/>
        <v/>
      </c>
      <c r="Q28" t="str">
        <f>IF(E28="","",IF(②選手情報入力!L37="","",IF(K28=1,VLOOKUP(②選手情報入力!L37,種目情報!$A$4:$B$169,2,FALSE),VLOOKUP(②選手情報入力!L37,種目情報!$E$4:$F$136,2,FALSE))))</f>
        <v/>
      </c>
      <c r="R28" t="str">
        <f>IF(E28="","",IF(②選手情報入力!M37="","",②選手情報入力!M37))</f>
        <v/>
      </c>
      <c r="S28" s="28"/>
      <c r="T28" t="str">
        <f>IF(E28="","",IF(②選手情報入力!L37="","",IF(K28=1,VLOOKUP(②選手情報入力!L37,種目情報!$A$4:$C$137,3,FALSE),VLOOKUP(②選手情報入力!L37,種目情報!$E$4:$G$129,3,FALSE))))</f>
        <v/>
      </c>
      <c r="U28" t="str">
        <f>IF(E28="","",IF(②選手情報入力!O37="","",IF(K28=1,VLOOKUP(②選手情報入力!O37,種目情報!$A$4:$B$153,2,FALSE),VLOOKUP(②選手情報入力!O37,種目情報!$E$4:$F$129,2,FALSE))))</f>
        <v/>
      </c>
      <c r="V28" t="str">
        <f>IF(E28="","",IF(②選手情報入力!P37="","",②選手情報入力!P37))</f>
        <v/>
      </c>
      <c r="W28" s="28" t="str">
        <f>IF(E28="","",IF(②選手情報入力!N37="","",1))</f>
        <v/>
      </c>
      <c r="X28" t="str">
        <f>IF(E28="","",IF(②選手情報入力!O37="","",IF(K28=1,VLOOKUP(②選手情報入力!O37,種目情報!$A$4:$C$137,3,FALSE),VLOOKUP(②選手情報入力!O37,種目情報!$E$4:$G$129,3,FALSE))))</f>
        <v/>
      </c>
      <c r="Y28" t="str">
        <f>IF(E28="","",IF(②選手情報入力!R37="","",IF(K28=1,VLOOKUP(②選手情報入力!R37,種目情報!$A$4:$B$153,2,FALSE),VLOOKUP(②選手情報入力!R37,種目情報!$E$4:$F$129,2,FALSE))))</f>
        <v/>
      </c>
      <c r="Z28" t="str">
        <f>IF(E28="","",IF(②選手情報入力!S37="","",②選手情報入力!S37))</f>
        <v/>
      </c>
      <c r="AA28" s="28" t="str">
        <f>IF(E28="","",IF(②選手情報入力!Q37="","",1))</f>
        <v/>
      </c>
      <c r="AB28" t="str">
        <f>IF(E28="","",IF(②選手情報入力!R37="","",IF(K28=1,VLOOKUP(②選手情報入力!R37,種目情報!$A$4:$C$137,3,FALSE),VLOOKUP(②選手情報入力!R37,種目情報!$E$4:$G$129,3,FALSE))))</f>
        <v/>
      </c>
      <c r="AC28" t="str">
        <f>IF(E28="","",IF(②選手情報入力!T37="","",IF(K28=1,種目情報!$J$4,種目情報!$J$6)))</f>
        <v/>
      </c>
      <c r="AD28" t="str">
        <f>IF(E28="","",IF(②選手情報入力!T37="","",IF(K28=1,IF(②選手情報入力!$U$7="","",②選手情報入力!$U$7),IF(②選手情報入力!$U$8="","",②選手情報入力!$U$8))))</f>
        <v/>
      </c>
      <c r="AE28" t="str">
        <f>IF(E28="","",IF(②選手情報入力!T37="","",IF(K28=1,IF(②選手情報入力!$T$7="",0,1),IF(②選手情報入力!$T$8="",0,1))))</f>
        <v/>
      </c>
      <c r="AF28" t="str">
        <f>IF(E28="","",IF(②選手情報入力!T37="","",2))</f>
        <v/>
      </c>
      <c r="AG28" t="str">
        <f>IF(E28="","",IF(②選手情報入力!V37="","",IF(K28=1,種目情報!$J$5,種目情報!$J$7)))</f>
        <v/>
      </c>
      <c r="AH28" t="str">
        <f>IF(E28="","",IF(②選手情報入力!V37="","",IF(K28=1,IF(②選手情報入力!$W$7="","",②選手情報入力!$W$7),IF(②選手情報入力!$W$8="","",②選手情報入力!$W$8))))</f>
        <v/>
      </c>
      <c r="AI28" t="str">
        <f>IF(E28="","",IF(②選手情報入力!V37="","",IF(K28=1,IF(②選手情報入力!$V$7="",0,1),IF(②選手情報入力!$V$8="",0,1))))</f>
        <v/>
      </c>
      <c r="AJ28" t="str">
        <f>IF(E28="","",IF(②選手情報入力!V37="","",2))</f>
        <v/>
      </c>
    </row>
    <row r="29" spans="1:36">
      <c r="A29" t="str">
        <f t="shared" si="0"/>
        <v/>
      </c>
      <c r="B29" t="str">
        <f>IF(E29="","",①団体情報入力!$C$5)</f>
        <v/>
      </c>
      <c r="D29" t="str">
        <f>IF(①団体情報入力!C$10="","",①団体情報入力!C$10)</f>
        <v/>
      </c>
      <c r="E29" t="str">
        <f>IF(②選手情報入力!C38="","",②選手情報入力!C38)</f>
        <v/>
      </c>
      <c r="F29" t="str">
        <f>IF(E29="","",②選手情報入力!D38)</f>
        <v/>
      </c>
      <c r="G29" t="str">
        <f>IF(E29="","",ASC(②選手情報入力!E38))</f>
        <v/>
      </c>
      <c r="H29" t="str">
        <f t="shared" si="1"/>
        <v/>
      </c>
      <c r="I29" t="str">
        <f>IF(E29="","",②選手情報入力!F38&amp;" "&amp;②選手情報入力!G38)</f>
        <v/>
      </c>
      <c r="J29" t="str">
        <f>IF(E29="","",IF(②選手情報入力!H38="","JPN",LEFT(②選手情報入力!H38,3)))</f>
        <v/>
      </c>
      <c r="K29" t="str">
        <f>IF(E29="","",IF(②選手情報入力!I38="男",1,2))</f>
        <v/>
      </c>
      <c r="L29" t="str">
        <f>IF(E29="","",IF(②選手情報入力!J38="","",②選手情報入力!J38))</f>
        <v/>
      </c>
      <c r="M29" t="str">
        <f>IF(E29="","",LEFT(②選手情報入力!K38,4))</f>
        <v/>
      </c>
      <c r="N29" t="str">
        <f>IF(E29="","",RIGHT(②選手情報入力!K38,4))</f>
        <v/>
      </c>
      <c r="O29" t="str">
        <f t="shared" si="2"/>
        <v/>
      </c>
      <c r="Q29" t="str">
        <f>IF(E29="","",IF(②選手情報入力!L38="","",IF(K29=1,VLOOKUP(②選手情報入力!L38,種目情報!$A$4:$B$169,2,FALSE),VLOOKUP(②選手情報入力!L38,種目情報!$E$4:$F$136,2,FALSE))))</f>
        <v/>
      </c>
      <c r="R29" t="str">
        <f>IF(E29="","",IF(②選手情報入力!M38="","",②選手情報入力!M38))</f>
        <v/>
      </c>
      <c r="S29" s="28"/>
      <c r="T29" t="str">
        <f>IF(E29="","",IF(②選手情報入力!L38="","",IF(K29=1,VLOOKUP(②選手情報入力!L38,種目情報!$A$4:$C$137,3,FALSE),VLOOKUP(②選手情報入力!L38,種目情報!$E$4:$G$129,3,FALSE))))</f>
        <v/>
      </c>
      <c r="U29" t="str">
        <f>IF(E29="","",IF(②選手情報入力!O38="","",IF(K29=1,VLOOKUP(②選手情報入力!O38,種目情報!$A$4:$B$153,2,FALSE),VLOOKUP(②選手情報入力!O38,種目情報!$E$4:$F$129,2,FALSE))))</f>
        <v/>
      </c>
      <c r="V29" t="str">
        <f>IF(E29="","",IF(②選手情報入力!P38="","",②選手情報入力!P38))</f>
        <v/>
      </c>
      <c r="W29" s="28" t="str">
        <f>IF(E29="","",IF(②選手情報入力!N38="","",1))</f>
        <v/>
      </c>
      <c r="X29" t="str">
        <f>IF(E29="","",IF(②選手情報入力!O38="","",IF(K29=1,VLOOKUP(②選手情報入力!O38,種目情報!$A$4:$C$137,3,FALSE),VLOOKUP(②選手情報入力!O38,種目情報!$E$4:$G$129,3,FALSE))))</f>
        <v/>
      </c>
      <c r="Y29" t="str">
        <f>IF(E29="","",IF(②選手情報入力!R38="","",IF(K29=1,VLOOKUP(②選手情報入力!R38,種目情報!$A$4:$B$153,2,FALSE),VLOOKUP(②選手情報入力!R38,種目情報!$E$4:$F$129,2,FALSE))))</f>
        <v/>
      </c>
      <c r="Z29" t="str">
        <f>IF(E29="","",IF(②選手情報入力!S38="","",②選手情報入力!S38))</f>
        <v/>
      </c>
      <c r="AA29" s="28" t="str">
        <f>IF(E29="","",IF(②選手情報入力!Q38="","",1))</f>
        <v/>
      </c>
      <c r="AB29" t="str">
        <f>IF(E29="","",IF(②選手情報入力!R38="","",IF(K29=1,VLOOKUP(②選手情報入力!R38,種目情報!$A$4:$C$137,3,FALSE),VLOOKUP(②選手情報入力!R38,種目情報!$E$4:$G$129,3,FALSE))))</f>
        <v/>
      </c>
      <c r="AC29" t="str">
        <f>IF(E29="","",IF(②選手情報入力!T38="","",IF(K29=1,種目情報!$J$4,種目情報!$J$6)))</f>
        <v/>
      </c>
      <c r="AD29" t="str">
        <f>IF(E29="","",IF(②選手情報入力!T38="","",IF(K29=1,IF(②選手情報入力!$U$7="","",②選手情報入力!$U$7),IF(②選手情報入力!$U$8="","",②選手情報入力!$U$8))))</f>
        <v/>
      </c>
      <c r="AE29" t="str">
        <f>IF(E29="","",IF(②選手情報入力!T38="","",IF(K29=1,IF(②選手情報入力!$T$7="",0,1),IF(②選手情報入力!$T$8="",0,1))))</f>
        <v/>
      </c>
      <c r="AF29" t="str">
        <f>IF(E29="","",IF(②選手情報入力!T38="","",2))</f>
        <v/>
      </c>
      <c r="AG29" t="str">
        <f>IF(E29="","",IF(②選手情報入力!V38="","",IF(K29=1,種目情報!$J$5,種目情報!$J$7)))</f>
        <v/>
      </c>
      <c r="AH29" t="str">
        <f>IF(E29="","",IF(②選手情報入力!V38="","",IF(K29=1,IF(②選手情報入力!$W$7="","",②選手情報入力!$W$7),IF(②選手情報入力!$W$8="","",②選手情報入力!$W$8))))</f>
        <v/>
      </c>
      <c r="AI29" t="str">
        <f>IF(E29="","",IF(②選手情報入力!V38="","",IF(K29=1,IF(②選手情報入力!$V$7="",0,1),IF(②選手情報入力!$V$8="",0,1))))</f>
        <v/>
      </c>
      <c r="AJ29" t="str">
        <f>IF(E29="","",IF(②選手情報入力!V38="","",2))</f>
        <v/>
      </c>
    </row>
    <row r="30" spans="1:36">
      <c r="A30" t="str">
        <f t="shared" si="0"/>
        <v/>
      </c>
      <c r="B30" t="str">
        <f>IF(E30="","",①団体情報入力!$C$5)</f>
        <v/>
      </c>
      <c r="D30" t="str">
        <f>IF(①団体情報入力!C$10="","",①団体情報入力!C$10)</f>
        <v/>
      </c>
      <c r="E30" t="str">
        <f>IF(②選手情報入力!C39="","",②選手情報入力!C39)</f>
        <v/>
      </c>
      <c r="F30" t="str">
        <f>IF(E30="","",②選手情報入力!D39)</f>
        <v/>
      </c>
      <c r="G30" t="str">
        <f>IF(E30="","",ASC(②選手情報入力!E39))</f>
        <v/>
      </c>
      <c r="H30" t="str">
        <f t="shared" si="1"/>
        <v/>
      </c>
      <c r="I30" t="str">
        <f>IF(E30="","",②選手情報入力!F39&amp;" "&amp;②選手情報入力!G39)</f>
        <v/>
      </c>
      <c r="J30" t="str">
        <f>IF(E30="","",IF(②選手情報入力!H39="","JPN",LEFT(②選手情報入力!H39,3)))</f>
        <v/>
      </c>
      <c r="K30" t="str">
        <f>IF(E30="","",IF(②選手情報入力!I39="男",1,2))</f>
        <v/>
      </c>
      <c r="L30" t="str">
        <f>IF(E30="","",IF(②選手情報入力!J39="","",②選手情報入力!J39))</f>
        <v/>
      </c>
      <c r="M30" t="str">
        <f>IF(E30="","",LEFT(②選手情報入力!K39,4))</f>
        <v/>
      </c>
      <c r="N30" t="str">
        <f>IF(E30="","",RIGHT(②選手情報入力!K39,4))</f>
        <v/>
      </c>
      <c r="O30" t="str">
        <f t="shared" si="2"/>
        <v/>
      </c>
      <c r="Q30" t="str">
        <f>IF(E30="","",IF(②選手情報入力!L39="","",IF(K30=1,VLOOKUP(②選手情報入力!L39,種目情報!$A$4:$B$169,2,FALSE),VLOOKUP(②選手情報入力!L39,種目情報!$E$4:$F$136,2,FALSE))))</f>
        <v/>
      </c>
      <c r="R30" t="str">
        <f>IF(E30="","",IF(②選手情報入力!M39="","",②選手情報入力!M39))</f>
        <v/>
      </c>
      <c r="S30" s="28"/>
      <c r="T30" t="str">
        <f>IF(E30="","",IF(②選手情報入力!L39="","",IF(K30=1,VLOOKUP(②選手情報入力!L39,種目情報!$A$4:$C$137,3,FALSE),VLOOKUP(②選手情報入力!L39,種目情報!$E$4:$G$129,3,FALSE))))</f>
        <v/>
      </c>
      <c r="U30" t="str">
        <f>IF(E30="","",IF(②選手情報入力!O39="","",IF(K30=1,VLOOKUP(②選手情報入力!O39,種目情報!$A$4:$B$153,2,FALSE),VLOOKUP(②選手情報入力!O39,種目情報!$E$4:$F$129,2,FALSE))))</f>
        <v/>
      </c>
      <c r="V30" t="str">
        <f>IF(E30="","",IF(②選手情報入力!P39="","",②選手情報入力!P39))</f>
        <v/>
      </c>
      <c r="W30" s="28" t="str">
        <f>IF(E30="","",IF(②選手情報入力!N39="","",1))</f>
        <v/>
      </c>
      <c r="X30" t="str">
        <f>IF(E30="","",IF(②選手情報入力!O39="","",IF(K30=1,VLOOKUP(②選手情報入力!O39,種目情報!$A$4:$C$137,3,FALSE),VLOOKUP(②選手情報入力!O39,種目情報!$E$4:$G$129,3,FALSE))))</f>
        <v/>
      </c>
      <c r="Y30" t="str">
        <f>IF(E30="","",IF(②選手情報入力!R39="","",IF(K30=1,VLOOKUP(②選手情報入力!R39,種目情報!$A$4:$B$153,2,FALSE),VLOOKUP(②選手情報入力!R39,種目情報!$E$4:$F$129,2,FALSE))))</f>
        <v/>
      </c>
      <c r="Z30" t="str">
        <f>IF(E30="","",IF(②選手情報入力!S39="","",②選手情報入力!S39))</f>
        <v/>
      </c>
      <c r="AA30" s="28" t="str">
        <f>IF(E30="","",IF(②選手情報入力!Q39="","",1))</f>
        <v/>
      </c>
      <c r="AB30" t="str">
        <f>IF(E30="","",IF(②選手情報入力!R39="","",IF(K30=1,VLOOKUP(②選手情報入力!R39,種目情報!$A$4:$C$137,3,FALSE),VLOOKUP(②選手情報入力!R39,種目情報!$E$4:$G$129,3,FALSE))))</f>
        <v/>
      </c>
      <c r="AC30" t="str">
        <f>IF(E30="","",IF(②選手情報入力!T39="","",IF(K30=1,種目情報!$J$4,種目情報!$J$6)))</f>
        <v/>
      </c>
      <c r="AD30" t="str">
        <f>IF(E30="","",IF(②選手情報入力!T39="","",IF(K30=1,IF(②選手情報入力!$U$7="","",②選手情報入力!$U$7),IF(②選手情報入力!$U$8="","",②選手情報入力!$U$8))))</f>
        <v/>
      </c>
      <c r="AE30" t="str">
        <f>IF(E30="","",IF(②選手情報入力!T39="","",IF(K30=1,IF(②選手情報入力!$T$7="",0,1),IF(②選手情報入力!$T$8="",0,1))))</f>
        <v/>
      </c>
      <c r="AF30" t="str">
        <f>IF(E30="","",IF(②選手情報入力!T39="","",2))</f>
        <v/>
      </c>
      <c r="AG30" t="str">
        <f>IF(E30="","",IF(②選手情報入力!V39="","",IF(K30=1,種目情報!$J$5,種目情報!$J$7)))</f>
        <v/>
      </c>
      <c r="AH30" t="str">
        <f>IF(E30="","",IF(②選手情報入力!V39="","",IF(K30=1,IF(②選手情報入力!$W$7="","",②選手情報入力!$W$7),IF(②選手情報入力!$W$8="","",②選手情報入力!$W$8))))</f>
        <v/>
      </c>
      <c r="AI30" t="str">
        <f>IF(E30="","",IF(②選手情報入力!V39="","",IF(K30=1,IF(②選手情報入力!$V$7="",0,1),IF(②選手情報入力!$V$8="",0,1))))</f>
        <v/>
      </c>
      <c r="AJ30" t="str">
        <f>IF(E30="","",IF(②選手情報入力!V39="","",2))</f>
        <v/>
      </c>
    </row>
    <row r="31" spans="1:36">
      <c r="A31" t="str">
        <f t="shared" si="0"/>
        <v/>
      </c>
      <c r="B31" t="str">
        <f>IF(E31="","",①団体情報入力!$C$5)</f>
        <v/>
      </c>
      <c r="D31" t="str">
        <f>IF(①団体情報入力!C$10="","",①団体情報入力!C$10)</f>
        <v/>
      </c>
      <c r="E31" t="str">
        <f>IF(②選手情報入力!C40="","",②選手情報入力!C40)</f>
        <v/>
      </c>
      <c r="F31" t="str">
        <f>IF(E31="","",②選手情報入力!D40)</f>
        <v/>
      </c>
      <c r="G31" t="str">
        <f>IF(E31="","",ASC(②選手情報入力!E40))</f>
        <v/>
      </c>
      <c r="H31" t="str">
        <f t="shared" si="1"/>
        <v/>
      </c>
      <c r="I31" t="str">
        <f>IF(E31="","",②選手情報入力!F40&amp;" "&amp;②選手情報入力!G40)</f>
        <v/>
      </c>
      <c r="J31" t="str">
        <f>IF(E31="","",IF(②選手情報入力!H40="","JPN",LEFT(②選手情報入力!H40,3)))</f>
        <v/>
      </c>
      <c r="K31" t="str">
        <f>IF(E31="","",IF(②選手情報入力!I40="男",1,2))</f>
        <v/>
      </c>
      <c r="L31" t="str">
        <f>IF(E31="","",IF(②選手情報入力!J40="","",②選手情報入力!J40))</f>
        <v/>
      </c>
      <c r="M31" t="str">
        <f>IF(E31="","",LEFT(②選手情報入力!K40,4))</f>
        <v/>
      </c>
      <c r="N31" t="str">
        <f>IF(E31="","",RIGHT(②選手情報入力!K40,4))</f>
        <v/>
      </c>
      <c r="O31" t="str">
        <f t="shared" si="2"/>
        <v/>
      </c>
      <c r="Q31" t="str">
        <f>IF(E31="","",IF(②選手情報入力!L40="","",IF(K31=1,VLOOKUP(②選手情報入力!L40,種目情報!$A$4:$B$169,2,FALSE),VLOOKUP(②選手情報入力!L40,種目情報!$E$4:$F$136,2,FALSE))))</f>
        <v/>
      </c>
      <c r="R31" t="str">
        <f>IF(E31="","",IF(②選手情報入力!M40="","",②選手情報入力!M40))</f>
        <v/>
      </c>
      <c r="S31" s="28"/>
      <c r="T31" t="str">
        <f>IF(E31="","",IF(②選手情報入力!L40="","",IF(K31=1,VLOOKUP(②選手情報入力!L40,種目情報!$A$4:$C$137,3,FALSE),VLOOKUP(②選手情報入力!L40,種目情報!$E$4:$G$129,3,FALSE))))</f>
        <v/>
      </c>
      <c r="U31" t="str">
        <f>IF(E31="","",IF(②選手情報入力!O40="","",IF(K31=1,VLOOKUP(②選手情報入力!O40,種目情報!$A$4:$B$153,2,FALSE),VLOOKUP(②選手情報入力!O40,種目情報!$E$4:$F$129,2,FALSE))))</f>
        <v/>
      </c>
      <c r="V31" t="str">
        <f>IF(E31="","",IF(②選手情報入力!P40="","",②選手情報入力!P40))</f>
        <v/>
      </c>
      <c r="W31" s="28" t="str">
        <f>IF(E31="","",IF(②選手情報入力!N40="","",1))</f>
        <v/>
      </c>
      <c r="X31" t="str">
        <f>IF(E31="","",IF(②選手情報入力!O40="","",IF(K31=1,VLOOKUP(②選手情報入力!O40,種目情報!$A$4:$C$137,3,FALSE),VLOOKUP(②選手情報入力!O40,種目情報!$E$4:$G$129,3,FALSE))))</f>
        <v/>
      </c>
      <c r="Y31" t="str">
        <f>IF(E31="","",IF(②選手情報入力!R40="","",IF(K31=1,VLOOKUP(②選手情報入力!R40,種目情報!$A$4:$B$153,2,FALSE),VLOOKUP(②選手情報入力!R40,種目情報!$E$4:$F$129,2,FALSE))))</f>
        <v/>
      </c>
      <c r="Z31" t="str">
        <f>IF(E31="","",IF(②選手情報入力!S40="","",②選手情報入力!S40))</f>
        <v/>
      </c>
      <c r="AA31" s="28" t="str">
        <f>IF(E31="","",IF(②選手情報入力!Q40="","",1))</f>
        <v/>
      </c>
      <c r="AB31" t="str">
        <f>IF(E31="","",IF(②選手情報入力!R40="","",IF(K31=1,VLOOKUP(②選手情報入力!R40,種目情報!$A$4:$C$137,3,FALSE),VLOOKUP(②選手情報入力!R40,種目情報!$E$4:$G$129,3,FALSE))))</f>
        <v/>
      </c>
      <c r="AC31" t="str">
        <f>IF(E31="","",IF(②選手情報入力!T40="","",IF(K31=1,種目情報!$J$4,種目情報!$J$6)))</f>
        <v/>
      </c>
      <c r="AD31" t="str">
        <f>IF(E31="","",IF(②選手情報入力!T40="","",IF(K31=1,IF(②選手情報入力!$U$7="","",②選手情報入力!$U$7),IF(②選手情報入力!$U$8="","",②選手情報入力!$U$8))))</f>
        <v/>
      </c>
      <c r="AE31" t="str">
        <f>IF(E31="","",IF(②選手情報入力!T40="","",IF(K31=1,IF(②選手情報入力!$T$7="",0,1),IF(②選手情報入力!$T$8="",0,1))))</f>
        <v/>
      </c>
      <c r="AF31" t="str">
        <f>IF(E31="","",IF(②選手情報入力!T40="","",2))</f>
        <v/>
      </c>
      <c r="AG31" t="str">
        <f>IF(E31="","",IF(②選手情報入力!V40="","",IF(K31=1,種目情報!$J$5,種目情報!$J$7)))</f>
        <v/>
      </c>
      <c r="AH31" t="str">
        <f>IF(E31="","",IF(②選手情報入力!V40="","",IF(K31=1,IF(②選手情報入力!$W$7="","",②選手情報入力!$W$7),IF(②選手情報入力!$W$8="","",②選手情報入力!$W$8))))</f>
        <v/>
      </c>
      <c r="AI31" t="str">
        <f>IF(E31="","",IF(②選手情報入力!V40="","",IF(K31=1,IF(②選手情報入力!$V$7="",0,1),IF(②選手情報入力!$V$8="",0,1))))</f>
        <v/>
      </c>
      <c r="AJ31" t="str">
        <f>IF(E31="","",IF(②選手情報入力!V40="","",2))</f>
        <v/>
      </c>
    </row>
    <row r="32" spans="1:36">
      <c r="A32" t="str">
        <f t="shared" si="0"/>
        <v/>
      </c>
      <c r="B32" t="str">
        <f>IF(E32="","",①団体情報入力!$C$5)</f>
        <v/>
      </c>
      <c r="D32" t="str">
        <f>IF(①団体情報入力!C$10="","",①団体情報入力!C$10)</f>
        <v/>
      </c>
      <c r="E32" t="str">
        <f>IF(②選手情報入力!C41="","",②選手情報入力!C41)</f>
        <v/>
      </c>
      <c r="F32" t="str">
        <f>IF(E32="","",②選手情報入力!D41)</f>
        <v/>
      </c>
      <c r="G32" t="str">
        <f>IF(E32="","",ASC(②選手情報入力!E41))</f>
        <v/>
      </c>
      <c r="H32" t="str">
        <f t="shared" si="1"/>
        <v/>
      </c>
      <c r="I32" t="str">
        <f>IF(E32="","",②選手情報入力!F41&amp;" "&amp;②選手情報入力!G41)</f>
        <v/>
      </c>
      <c r="J32" t="str">
        <f>IF(E32="","",IF(②選手情報入力!H41="","JPN",LEFT(②選手情報入力!H41,3)))</f>
        <v/>
      </c>
      <c r="K32" t="str">
        <f>IF(E32="","",IF(②選手情報入力!I41="男",1,2))</f>
        <v/>
      </c>
      <c r="L32" t="str">
        <f>IF(E32="","",IF(②選手情報入力!J41="","",②選手情報入力!J41))</f>
        <v/>
      </c>
      <c r="M32" t="str">
        <f>IF(E32="","",LEFT(②選手情報入力!K41,4))</f>
        <v/>
      </c>
      <c r="N32" t="str">
        <f>IF(E32="","",RIGHT(②選手情報入力!K41,4))</f>
        <v/>
      </c>
      <c r="O32" t="str">
        <f t="shared" si="2"/>
        <v/>
      </c>
      <c r="Q32" t="str">
        <f>IF(E32="","",IF(②選手情報入力!L41="","",IF(K32=1,VLOOKUP(②選手情報入力!L41,種目情報!$A$4:$B$169,2,FALSE),VLOOKUP(②選手情報入力!L41,種目情報!$E$4:$F$136,2,FALSE))))</f>
        <v/>
      </c>
      <c r="R32" t="str">
        <f>IF(E32="","",IF(②選手情報入力!M41="","",②選手情報入力!M41))</f>
        <v/>
      </c>
      <c r="S32" s="28"/>
      <c r="T32" t="str">
        <f>IF(E32="","",IF(②選手情報入力!L41="","",IF(K32=1,VLOOKUP(②選手情報入力!L41,種目情報!$A$4:$C$137,3,FALSE),VLOOKUP(②選手情報入力!L41,種目情報!$E$4:$G$129,3,FALSE))))</f>
        <v/>
      </c>
      <c r="U32" t="str">
        <f>IF(E32="","",IF(②選手情報入力!O41="","",IF(K32=1,VLOOKUP(②選手情報入力!O41,種目情報!$A$4:$B$153,2,FALSE),VLOOKUP(②選手情報入力!O41,種目情報!$E$4:$F$129,2,FALSE))))</f>
        <v/>
      </c>
      <c r="V32" t="str">
        <f>IF(E32="","",IF(②選手情報入力!P41="","",②選手情報入力!P41))</f>
        <v/>
      </c>
      <c r="W32" s="28" t="str">
        <f>IF(E32="","",IF(②選手情報入力!N41="","",1))</f>
        <v/>
      </c>
      <c r="X32" t="str">
        <f>IF(E32="","",IF(②選手情報入力!O41="","",IF(K32=1,VLOOKUP(②選手情報入力!O41,種目情報!$A$4:$C$137,3,FALSE),VLOOKUP(②選手情報入力!O41,種目情報!$E$4:$G$129,3,FALSE))))</f>
        <v/>
      </c>
      <c r="Y32" t="str">
        <f>IF(E32="","",IF(②選手情報入力!R41="","",IF(K32=1,VLOOKUP(②選手情報入力!R41,種目情報!$A$4:$B$153,2,FALSE),VLOOKUP(②選手情報入力!R41,種目情報!$E$4:$F$129,2,FALSE))))</f>
        <v/>
      </c>
      <c r="Z32" t="str">
        <f>IF(E32="","",IF(②選手情報入力!S41="","",②選手情報入力!S41))</f>
        <v/>
      </c>
      <c r="AA32" s="28" t="str">
        <f>IF(E32="","",IF(②選手情報入力!Q41="","",1))</f>
        <v/>
      </c>
      <c r="AB32" t="str">
        <f>IF(E32="","",IF(②選手情報入力!R41="","",IF(K32=1,VLOOKUP(②選手情報入力!R41,種目情報!$A$4:$C$137,3,FALSE),VLOOKUP(②選手情報入力!R41,種目情報!$E$4:$G$129,3,FALSE))))</f>
        <v/>
      </c>
      <c r="AC32" t="str">
        <f>IF(E32="","",IF(②選手情報入力!T41="","",IF(K32=1,種目情報!$J$4,種目情報!$J$6)))</f>
        <v/>
      </c>
      <c r="AD32" t="str">
        <f>IF(E32="","",IF(②選手情報入力!T41="","",IF(K32=1,IF(②選手情報入力!$U$7="","",②選手情報入力!$U$7),IF(②選手情報入力!$U$8="","",②選手情報入力!$U$8))))</f>
        <v/>
      </c>
      <c r="AE32" t="str">
        <f>IF(E32="","",IF(②選手情報入力!T41="","",IF(K32=1,IF(②選手情報入力!$T$7="",0,1),IF(②選手情報入力!$T$8="",0,1))))</f>
        <v/>
      </c>
      <c r="AF32" t="str">
        <f>IF(E32="","",IF(②選手情報入力!T41="","",2))</f>
        <v/>
      </c>
      <c r="AG32" t="str">
        <f>IF(E32="","",IF(②選手情報入力!V41="","",IF(K32=1,種目情報!$J$5,種目情報!$J$7)))</f>
        <v/>
      </c>
      <c r="AH32" t="str">
        <f>IF(E32="","",IF(②選手情報入力!V41="","",IF(K32=1,IF(②選手情報入力!$W$7="","",②選手情報入力!$W$7),IF(②選手情報入力!$W$8="","",②選手情報入力!$W$8))))</f>
        <v/>
      </c>
      <c r="AI32" t="str">
        <f>IF(E32="","",IF(②選手情報入力!V41="","",IF(K32=1,IF(②選手情報入力!$V$7="",0,1),IF(②選手情報入力!$V$8="",0,1))))</f>
        <v/>
      </c>
      <c r="AJ32" t="str">
        <f>IF(E32="","",IF(②選手情報入力!V41="","",2))</f>
        <v/>
      </c>
    </row>
    <row r="33" spans="1:36">
      <c r="A33" t="str">
        <f t="shared" si="0"/>
        <v/>
      </c>
      <c r="B33" t="str">
        <f>IF(E33="","",①団体情報入力!$C$5)</f>
        <v/>
      </c>
      <c r="D33" t="str">
        <f>IF(①団体情報入力!C$10="","",①団体情報入力!C$10)</f>
        <v/>
      </c>
      <c r="E33" t="str">
        <f>IF(②選手情報入力!C42="","",②選手情報入力!C42)</f>
        <v/>
      </c>
      <c r="F33" t="str">
        <f>IF(E33="","",②選手情報入力!D42)</f>
        <v/>
      </c>
      <c r="G33" t="str">
        <f>IF(E33="","",ASC(②選手情報入力!E42))</f>
        <v/>
      </c>
      <c r="H33" t="str">
        <f t="shared" si="1"/>
        <v/>
      </c>
      <c r="I33" t="str">
        <f>IF(E33="","",②選手情報入力!F42&amp;" "&amp;②選手情報入力!G42)</f>
        <v/>
      </c>
      <c r="J33" t="str">
        <f>IF(E33="","",IF(②選手情報入力!H42="","JPN",LEFT(②選手情報入力!H42,3)))</f>
        <v/>
      </c>
      <c r="K33" t="str">
        <f>IF(E33="","",IF(②選手情報入力!I42="男",1,2))</f>
        <v/>
      </c>
      <c r="L33" t="str">
        <f>IF(E33="","",IF(②選手情報入力!J42="","",②選手情報入力!J42))</f>
        <v/>
      </c>
      <c r="M33" t="str">
        <f>IF(E33="","",LEFT(②選手情報入力!K42,4))</f>
        <v/>
      </c>
      <c r="N33" t="str">
        <f>IF(E33="","",RIGHT(②選手情報入力!K42,4))</f>
        <v/>
      </c>
      <c r="O33" t="str">
        <f t="shared" si="2"/>
        <v/>
      </c>
      <c r="Q33" t="str">
        <f>IF(E33="","",IF(②選手情報入力!L42="","",IF(K33=1,VLOOKUP(②選手情報入力!L42,種目情報!$A$4:$B$169,2,FALSE),VLOOKUP(②選手情報入力!L42,種目情報!$E$4:$F$136,2,FALSE))))</f>
        <v/>
      </c>
      <c r="R33" t="str">
        <f>IF(E33="","",IF(②選手情報入力!M42="","",②選手情報入力!M42))</f>
        <v/>
      </c>
      <c r="S33" s="28"/>
      <c r="T33" t="str">
        <f>IF(E33="","",IF(②選手情報入力!L42="","",IF(K33=1,VLOOKUP(②選手情報入力!L42,種目情報!$A$4:$C$137,3,FALSE),VLOOKUP(②選手情報入力!L42,種目情報!$E$4:$G$129,3,FALSE))))</f>
        <v/>
      </c>
      <c r="U33" t="str">
        <f>IF(E33="","",IF(②選手情報入力!O42="","",IF(K33=1,VLOOKUP(②選手情報入力!O42,種目情報!$A$4:$B$153,2,FALSE),VLOOKUP(②選手情報入力!O42,種目情報!$E$4:$F$129,2,FALSE))))</f>
        <v/>
      </c>
      <c r="V33" t="str">
        <f>IF(E33="","",IF(②選手情報入力!P42="","",②選手情報入力!P42))</f>
        <v/>
      </c>
      <c r="W33" s="28" t="str">
        <f>IF(E33="","",IF(②選手情報入力!N42="","",1))</f>
        <v/>
      </c>
      <c r="X33" t="str">
        <f>IF(E33="","",IF(②選手情報入力!O42="","",IF(K33=1,VLOOKUP(②選手情報入力!O42,種目情報!$A$4:$C$137,3,FALSE),VLOOKUP(②選手情報入力!O42,種目情報!$E$4:$G$129,3,FALSE))))</f>
        <v/>
      </c>
      <c r="Y33" t="str">
        <f>IF(E33="","",IF(②選手情報入力!R42="","",IF(K33=1,VLOOKUP(②選手情報入力!R42,種目情報!$A$4:$B$153,2,FALSE),VLOOKUP(②選手情報入力!R42,種目情報!$E$4:$F$129,2,FALSE))))</f>
        <v/>
      </c>
      <c r="Z33" t="str">
        <f>IF(E33="","",IF(②選手情報入力!S42="","",②選手情報入力!S42))</f>
        <v/>
      </c>
      <c r="AA33" s="28" t="str">
        <f>IF(E33="","",IF(②選手情報入力!Q42="","",1))</f>
        <v/>
      </c>
      <c r="AB33" t="str">
        <f>IF(E33="","",IF(②選手情報入力!R42="","",IF(K33=1,VLOOKUP(②選手情報入力!R42,種目情報!$A$4:$C$137,3,FALSE),VLOOKUP(②選手情報入力!R42,種目情報!$E$4:$G$129,3,FALSE))))</f>
        <v/>
      </c>
      <c r="AC33" t="str">
        <f>IF(E33="","",IF(②選手情報入力!T42="","",IF(K33=1,種目情報!$J$4,種目情報!$J$6)))</f>
        <v/>
      </c>
      <c r="AD33" t="str">
        <f>IF(E33="","",IF(②選手情報入力!T42="","",IF(K33=1,IF(②選手情報入力!$U$7="","",②選手情報入力!$U$7),IF(②選手情報入力!$U$8="","",②選手情報入力!$U$8))))</f>
        <v/>
      </c>
      <c r="AE33" t="str">
        <f>IF(E33="","",IF(②選手情報入力!T42="","",IF(K33=1,IF(②選手情報入力!$T$7="",0,1),IF(②選手情報入力!$T$8="",0,1))))</f>
        <v/>
      </c>
      <c r="AF33" t="str">
        <f>IF(E33="","",IF(②選手情報入力!T42="","",2))</f>
        <v/>
      </c>
      <c r="AG33" t="str">
        <f>IF(E33="","",IF(②選手情報入力!V42="","",IF(K33=1,種目情報!$J$5,種目情報!$J$7)))</f>
        <v/>
      </c>
      <c r="AH33" t="str">
        <f>IF(E33="","",IF(②選手情報入力!V42="","",IF(K33=1,IF(②選手情報入力!$W$7="","",②選手情報入力!$W$7),IF(②選手情報入力!$W$8="","",②選手情報入力!$W$8))))</f>
        <v/>
      </c>
      <c r="AI33" t="str">
        <f>IF(E33="","",IF(②選手情報入力!V42="","",IF(K33=1,IF(②選手情報入力!$V$7="",0,1),IF(②選手情報入力!$V$8="",0,1))))</f>
        <v/>
      </c>
      <c r="AJ33" t="str">
        <f>IF(E33="","",IF(②選手情報入力!V42="","",2))</f>
        <v/>
      </c>
    </row>
    <row r="34" spans="1:36">
      <c r="A34" t="str">
        <f t="shared" si="0"/>
        <v/>
      </c>
      <c r="B34" t="str">
        <f>IF(E34="","",①団体情報入力!$C$5)</f>
        <v/>
      </c>
      <c r="D34" t="str">
        <f>IF(①団体情報入力!C$10="","",①団体情報入力!C$10)</f>
        <v/>
      </c>
      <c r="E34" t="str">
        <f>IF(②選手情報入力!C43="","",②選手情報入力!C43)</f>
        <v/>
      </c>
      <c r="F34" t="str">
        <f>IF(E34="","",②選手情報入力!D43)</f>
        <v/>
      </c>
      <c r="G34" t="str">
        <f>IF(E34="","",ASC(②選手情報入力!E43))</f>
        <v/>
      </c>
      <c r="H34" t="str">
        <f t="shared" si="1"/>
        <v/>
      </c>
      <c r="I34" t="str">
        <f>IF(E34="","",②選手情報入力!F43&amp;" "&amp;②選手情報入力!G43)</f>
        <v/>
      </c>
      <c r="J34" t="str">
        <f>IF(E34="","",IF(②選手情報入力!H43="","JPN",LEFT(②選手情報入力!H43,3)))</f>
        <v/>
      </c>
      <c r="K34" t="str">
        <f>IF(E34="","",IF(②選手情報入力!I43="男",1,2))</f>
        <v/>
      </c>
      <c r="L34" t="str">
        <f>IF(E34="","",IF(②選手情報入力!J43="","",②選手情報入力!J43))</f>
        <v/>
      </c>
      <c r="M34" t="str">
        <f>IF(E34="","",LEFT(②選手情報入力!K43,4))</f>
        <v/>
      </c>
      <c r="N34" t="str">
        <f>IF(E34="","",RIGHT(②選手情報入力!K43,4))</f>
        <v/>
      </c>
      <c r="O34" t="str">
        <f t="shared" si="2"/>
        <v/>
      </c>
      <c r="Q34" t="str">
        <f>IF(E34="","",IF(②選手情報入力!L43="","",IF(K34=1,VLOOKUP(②選手情報入力!L43,種目情報!$A$4:$B$169,2,FALSE),VLOOKUP(②選手情報入力!L43,種目情報!$E$4:$F$136,2,FALSE))))</f>
        <v/>
      </c>
      <c r="R34" t="str">
        <f>IF(E34="","",IF(②選手情報入力!M43="","",②選手情報入力!M43))</f>
        <v/>
      </c>
      <c r="S34" s="28"/>
      <c r="T34" t="str">
        <f>IF(E34="","",IF(②選手情報入力!L43="","",IF(K34=1,VLOOKUP(②選手情報入力!L43,種目情報!$A$4:$C$137,3,FALSE),VLOOKUP(②選手情報入力!L43,種目情報!$E$4:$G$129,3,FALSE))))</f>
        <v/>
      </c>
      <c r="U34" t="str">
        <f>IF(E34="","",IF(②選手情報入力!O43="","",IF(K34=1,VLOOKUP(②選手情報入力!O43,種目情報!$A$4:$B$153,2,FALSE),VLOOKUP(②選手情報入力!O43,種目情報!$E$4:$F$129,2,FALSE))))</f>
        <v/>
      </c>
      <c r="V34" t="str">
        <f>IF(E34="","",IF(②選手情報入力!P43="","",②選手情報入力!P43))</f>
        <v/>
      </c>
      <c r="W34" s="28" t="str">
        <f>IF(E34="","",IF(②選手情報入力!N43="","",1))</f>
        <v/>
      </c>
      <c r="X34" t="str">
        <f>IF(E34="","",IF(②選手情報入力!O43="","",IF(K34=1,VLOOKUP(②選手情報入力!O43,種目情報!$A$4:$C$137,3,FALSE),VLOOKUP(②選手情報入力!O43,種目情報!$E$4:$G$129,3,FALSE))))</f>
        <v/>
      </c>
      <c r="Y34" t="str">
        <f>IF(E34="","",IF(②選手情報入力!R43="","",IF(K34=1,VLOOKUP(②選手情報入力!R43,種目情報!$A$4:$B$153,2,FALSE),VLOOKUP(②選手情報入力!R43,種目情報!$E$4:$F$129,2,FALSE))))</f>
        <v/>
      </c>
      <c r="Z34" t="str">
        <f>IF(E34="","",IF(②選手情報入力!S43="","",②選手情報入力!S43))</f>
        <v/>
      </c>
      <c r="AA34" s="28" t="str">
        <f>IF(E34="","",IF(②選手情報入力!Q43="","",1))</f>
        <v/>
      </c>
      <c r="AB34" t="str">
        <f>IF(E34="","",IF(②選手情報入力!R43="","",IF(K34=1,VLOOKUP(②選手情報入力!R43,種目情報!$A$4:$C$137,3,FALSE),VLOOKUP(②選手情報入力!R43,種目情報!$E$4:$G$129,3,FALSE))))</f>
        <v/>
      </c>
      <c r="AC34" t="str">
        <f>IF(E34="","",IF(②選手情報入力!T43="","",IF(K34=1,種目情報!$J$4,種目情報!$J$6)))</f>
        <v/>
      </c>
      <c r="AD34" t="str">
        <f>IF(E34="","",IF(②選手情報入力!T43="","",IF(K34=1,IF(②選手情報入力!$U$7="","",②選手情報入力!$U$7),IF(②選手情報入力!$U$8="","",②選手情報入力!$U$8))))</f>
        <v/>
      </c>
      <c r="AE34" t="str">
        <f>IF(E34="","",IF(②選手情報入力!T43="","",IF(K34=1,IF(②選手情報入力!$T$7="",0,1),IF(②選手情報入力!$T$8="",0,1))))</f>
        <v/>
      </c>
      <c r="AF34" t="str">
        <f>IF(E34="","",IF(②選手情報入力!T43="","",2))</f>
        <v/>
      </c>
      <c r="AG34" t="str">
        <f>IF(E34="","",IF(②選手情報入力!V43="","",IF(K34=1,種目情報!$J$5,種目情報!$J$7)))</f>
        <v/>
      </c>
      <c r="AH34" t="str">
        <f>IF(E34="","",IF(②選手情報入力!V43="","",IF(K34=1,IF(②選手情報入力!$W$7="","",②選手情報入力!$W$7),IF(②選手情報入力!$W$8="","",②選手情報入力!$W$8))))</f>
        <v/>
      </c>
      <c r="AI34" t="str">
        <f>IF(E34="","",IF(②選手情報入力!V43="","",IF(K34=1,IF(②選手情報入力!$V$7="",0,1),IF(②選手情報入力!$V$8="",0,1))))</f>
        <v/>
      </c>
      <c r="AJ34" t="str">
        <f>IF(E34="","",IF(②選手情報入力!V43="","",2))</f>
        <v/>
      </c>
    </row>
    <row r="35" spans="1:36">
      <c r="A35" t="str">
        <f t="shared" si="0"/>
        <v/>
      </c>
      <c r="B35" t="str">
        <f>IF(E35="","",①団体情報入力!$C$5)</f>
        <v/>
      </c>
      <c r="D35" t="str">
        <f>IF(①団体情報入力!C$10="","",①団体情報入力!C$10)</f>
        <v/>
      </c>
      <c r="E35" t="str">
        <f>IF(②選手情報入力!C44="","",②選手情報入力!C44)</f>
        <v/>
      </c>
      <c r="F35" t="str">
        <f>IF(E35="","",②選手情報入力!D44)</f>
        <v/>
      </c>
      <c r="G35" t="str">
        <f>IF(E35="","",ASC(②選手情報入力!E44))</f>
        <v/>
      </c>
      <c r="H35" t="str">
        <f t="shared" si="1"/>
        <v/>
      </c>
      <c r="I35" t="str">
        <f>IF(E35="","",②選手情報入力!F44&amp;" "&amp;②選手情報入力!G44)</f>
        <v/>
      </c>
      <c r="J35" t="str">
        <f>IF(E35="","",IF(②選手情報入力!H44="","JPN",LEFT(②選手情報入力!H44,3)))</f>
        <v/>
      </c>
      <c r="K35" t="str">
        <f>IF(E35="","",IF(②選手情報入力!I44="男",1,2))</f>
        <v/>
      </c>
      <c r="L35" t="str">
        <f>IF(E35="","",IF(②選手情報入力!J44="","",②選手情報入力!J44))</f>
        <v/>
      </c>
      <c r="M35" t="str">
        <f>IF(E35="","",LEFT(②選手情報入力!K44,4))</f>
        <v/>
      </c>
      <c r="N35" t="str">
        <f>IF(E35="","",RIGHT(②選手情報入力!K44,4))</f>
        <v/>
      </c>
      <c r="O35" t="str">
        <f t="shared" si="2"/>
        <v/>
      </c>
      <c r="Q35" t="str">
        <f>IF(E35="","",IF(②選手情報入力!L44="","",IF(K35=1,VLOOKUP(②選手情報入力!L44,種目情報!$A$4:$B$169,2,FALSE),VLOOKUP(②選手情報入力!L44,種目情報!$E$4:$F$136,2,FALSE))))</f>
        <v/>
      </c>
      <c r="R35" t="str">
        <f>IF(E35="","",IF(②選手情報入力!M44="","",②選手情報入力!M44))</f>
        <v/>
      </c>
      <c r="S35" s="28"/>
      <c r="T35" t="str">
        <f>IF(E35="","",IF(②選手情報入力!L44="","",IF(K35=1,VLOOKUP(②選手情報入力!L44,種目情報!$A$4:$C$137,3,FALSE),VLOOKUP(②選手情報入力!L44,種目情報!$E$4:$G$129,3,FALSE))))</f>
        <v/>
      </c>
      <c r="U35" t="str">
        <f>IF(E35="","",IF(②選手情報入力!O44="","",IF(K35=1,VLOOKUP(②選手情報入力!O44,種目情報!$A$4:$B$153,2,FALSE),VLOOKUP(②選手情報入力!O44,種目情報!$E$4:$F$129,2,FALSE))))</f>
        <v/>
      </c>
      <c r="V35" t="str">
        <f>IF(E35="","",IF(②選手情報入力!P44="","",②選手情報入力!P44))</f>
        <v/>
      </c>
      <c r="W35" s="28" t="str">
        <f>IF(E35="","",IF(②選手情報入力!N44="","",1))</f>
        <v/>
      </c>
      <c r="X35" t="str">
        <f>IF(E35="","",IF(②選手情報入力!O44="","",IF(K35=1,VLOOKUP(②選手情報入力!O44,種目情報!$A$4:$C$137,3,FALSE),VLOOKUP(②選手情報入力!O44,種目情報!$E$4:$G$129,3,FALSE))))</f>
        <v/>
      </c>
      <c r="Y35" t="str">
        <f>IF(E35="","",IF(②選手情報入力!R44="","",IF(K35=1,VLOOKUP(②選手情報入力!R44,種目情報!$A$4:$B$153,2,FALSE),VLOOKUP(②選手情報入力!R44,種目情報!$E$4:$F$129,2,FALSE))))</f>
        <v/>
      </c>
      <c r="Z35" t="str">
        <f>IF(E35="","",IF(②選手情報入力!S44="","",②選手情報入力!S44))</f>
        <v/>
      </c>
      <c r="AA35" s="28" t="str">
        <f>IF(E35="","",IF(②選手情報入力!Q44="","",1))</f>
        <v/>
      </c>
      <c r="AB35" t="str">
        <f>IF(E35="","",IF(②選手情報入力!R44="","",IF(K35=1,VLOOKUP(②選手情報入力!R44,種目情報!$A$4:$C$137,3,FALSE),VLOOKUP(②選手情報入力!R44,種目情報!$E$4:$G$129,3,FALSE))))</f>
        <v/>
      </c>
      <c r="AC35" t="str">
        <f>IF(E35="","",IF(②選手情報入力!T44="","",IF(K35=1,種目情報!$J$4,種目情報!$J$6)))</f>
        <v/>
      </c>
      <c r="AD35" t="str">
        <f>IF(E35="","",IF(②選手情報入力!T44="","",IF(K35=1,IF(②選手情報入力!$U$7="","",②選手情報入力!$U$7),IF(②選手情報入力!$U$8="","",②選手情報入力!$U$8))))</f>
        <v/>
      </c>
      <c r="AE35" t="str">
        <f>IF(E35="","",IF(②選手情報入力!T44="","",IF(K35=1,IF(②選手情報入力!$T$7="",0,1),IF(②選手情報入力!$T$8="",0,1))))</f>
        <v/>
      </c>
      <c r="AF35" t="str">
        <f>IF(E35="","",IF(②選手情報入力!T44="","",2))</f>
        <v/>
      </c>
      <c r="AG35" t="str">
        <f>IF(E35="","",IF(②選手情報入力!V44="","",IF(K35=1,種目情報!$J$5,種目情報!$J$7)))</f>
        <v/>
      </c>
      <c r="AH35" t="str">
        <f>IF(E35="","",IF(②選手情報入力!V44="","",IF(K35=1,IF(②選手情報入力!$W$7="","",②選手情報入力!$W$7),IF(②選手情報入力!$W$8="","",②選手情報入力!$W$8))))</f>
        <v/>
      </c>
      <c r="AI35" t="str">
        <f>IF(E35="","",IF(②選手情報入力!V44="","",IF(K35=1,IF(②選手情報入力!$V$7="",0,1),IF(②選手情報入力!$V$8="",0,1))))</f>
        <v/>
      </c>
      <c r="AJ35" t="str">
        <f>IF(E35="","",IF(②選手情報入力!V44="","",2))</f>
        <v/>
      </c>
    </row>
    <row r="36" spans="1:36">
      <c r="A36" t="str">
        <f t="shared" si="0"/>
        <v/>
      </c>
      <c r="B36" t="str">
        <f>IF(E36="","",①団体情報入力!$C$5)</f>
        <v/>
      </c>
      <c r="D36" t="str">
        <f>IF(①団体情報入力!C$10="","",①団体情報入力!C$10)</f>
        <v/>
      </c>
      <c r="E36" t="str">
        <f>IF(②選手情報入力!C45="","",②選手情報入力!C45)</f>
        <v/>
      </c>
      <c r="F36" t="str">
        <f>IF(E36="","",②選手情報入力!D45)</f>
        <v/>
      </c>
      <c r="G36" t="str">
        <f>IF(E36="","",ASC(②選手情報入力!E45))</f>
        <v/>
      </c>
      <c r="H36" t="str">
        <f t="shared" si="1"/>
        <v/>
      </c>
      <c r="I36" t="str">
        <f>IF(E36="","",②選手情報入力!F45&amp;" "&amp;②選手情報入力!G45)</f>
        <v/>
      </c>
      <c r="J36" t="str">
        <f>IF(E36="","",IF(②選手情報入力!H45="","JPN",LEFT(②選手情報入力!H45,3)))</f>
        <v/>
      </c>
      <c r="K36" t="str">
        <f>IF(E36="","",IF(②選手情報入力!I45="男",1,2))</f>
        <v/>
      </c>
      <c r="L36" t="str">
        <f>IF(E36="","",IF(②選手情報入力!J45="","",②選手情報入力!J45))</f>
        <v/>
      </c>
      <c r="M36" t="str">
        <f>IF(E36="","",LEFT(②選手情報入力!K45,4))</f>
        <v/>
      </c>
      <c r="N36" t="str">
        <f>IF(E36="","",RIGHT(②選手情報入力!K45,4))</f>
        <v/>
      </c>
      <c r="O36" t="str">
        <f t="shared" si="2"/>
        <v/>
      </c>
      <c r="Q36" t="str">
        <f>IF(E36="","",IF(②選手情報入力!L45="","",IF(K36=1,VLOOKUP(②選手情報入力!L45,種目情報!$A$4:$B$169,2,FALSE),VLOOKUP(②選手情報入力!L45,種目情報!$E$4:$F$136,2,FALSE))))</f>
        <v/>
      </c>
      <c r="R36" t="str">
        <f>IF(E36="","",IF(②選手情報入力!M45="","",②選手情報入力!M45))</f>
        <v/>
      </c>
      <c r="S36" s="28"/>
      <c r="T36" t="str">
        <f>IF(E36="","",IF(②選手情報入力!L45="","",IF(K36=1,VLOOKUP(②選手情報入力!L45,種目情報!$A$4:$C$137,3,FALSE),VLOOKUP(②選手情報入力!L45,種目情報!$E$4:$G$129,3,FALSE))))</f>
        <v/>
      </c>
      <c r="U36" t="str">
        <f>IF(E36="","",IF(②選手情報入力!O45="","",IF(K36=1,VLOOKUP(②選手情報入力!O45,種目情報!$A$4:$B$153,2,FALSE),VLOOKUP(②選手情報入力!O45,種目情報!$E$4:$F$129,2,FALSE))))</f>
        <v/>
      </c>
      <c r="V36" t="str">
        <f>IF(E36="","",IF(②選手情報入力!P45="","",②選手情報入力!P45))</f>
        <v/>
      </c>
      <c r="W36" s="28" t="str">
        <f>IF(E36="","",IF(②選手情報入力!N45="","",1))</f>
        <v/>
      </c>
      <c r="X36" t="str">
        <f>IF(E36="","",IF(②選手情報入力!O45="","",IF(K36=1,VLOOKUP(②選手情報入力!O45,種目情報!$A$4:$C$137,3,FALSE),VLOOKUP(②選手情報入力!O45,種目情報!$E$4:$G$129,3,FALSE))))</f>
        <v/>
      </c>
      <c r="Y36" t="str">
        <f>IF(E36="","",IF(②選手情報入力!R45="","",IF(K36=1,VLOOKUP(②選手情報入力!R45,種目情報!$A$4:$B$153,2,FALSE),VLOOKUP(②選手情報入力!R45,種目情報!$E$4:$F$129,2,FALSE))))</f>
        <v/>
      </c>
      <c r="Z36" t="str">
        <f>IF(E36="","",IF(②選手情報入力!S45="","",②選手情報入力!S45))</f>
        <v/>
      </c>
      <c r="AA36" s="28" t="str">
        <f>IF(E36="","",IF(②選手情報入力!Q45="","",1))</f>
        <v/>
      </c>
      <c r="AB36" t="str">
        <f>IF(E36="","",IF(②選手情報入力!R45="","",IF(K36=1,VLOOKUP(②選手情報入力!R45,種目情報!$A$4:$C$137,3,FALSE),VLOOKUP(②選手情報入力!R45,種目情報!$E$4:$G$129,3,FALSE))))</f>
        <v/>
      </c>
      <c r="AC36" t="str">
        <f>IF(E36="","",IF(②選手情報入力!T45="","",IF(K36=1,種目情報!$J$4,種目情報!$J$6)))</f>
        <v/>
      </c>
      <c r="AD36" t="str">
        <f>IF(E36="","",IF(②選手情報入力!T45="","",IF(K36=1,IF(②選手情報入力!$U$7="","",②選手情報入力!$U$7),IF(②選手情報入力!$U$8="","",②選手情報入力!$U$8))))</f>
        <v/>
      </c>
      <c r="AE36" t="str">
        <f>IF(E36="","",IF(②選手情報入力!T45="","",IF(K36=1,IF(②選手情報入力!$T$7="",0,1),IF(②選手情報入力!$T$8="",0,1))))</f>
        <v/>
      </c>
      <c r="AF36" t="str">
        <f>IF(E36="","",IF(②選手情報入力!T45="","",2))</f>
        <v/>
      </c>
      <c r="AG36" t="str">
        <f>IF(E36="","",IF(②選手情報入力!V45="","",IF(K36=1,種目情報!$J$5,種目情報!$J$7)))</f>
        <v/>
      </c>
      <c r="AH36" t="str">
        <f>IF(E36="","",IF(②選手情報入力!V45="","",IF(K36=1,IF(②選手情報入力!$W$7="","",②選手情報入力!$W$7),IF(②選手情報入力!$W$8="","",②選手情報入力!$W$8))))</f>
        <v/>
      </c>
      <c r="AI36" t="str">
        <f>IF(E36="","",IF(②選手情報入力!V45="","",IF(K36=1,IF(②選手情報入力!$V$7="",0,1),IF(②選手情報入力!$V$8="",0,1))))</f>
        <v/>
      </c>
      <c r="AJ36" t="str">
        <f>IF(E36="","",IF(②選手情報入力!V45="","",2))</f>
        <v/>
      </c>
    </row>
    <row r="37" spans="1:36">
      <c r="A37" t="str">
        <f t="shared" si="0"/>
        <v/>
      </c>
      <c r="B37" t="str">
        <f>IF(E37="","",①団体情報入力!$C$5)</f>
        <v/>
      </c>
      <c r="D37" t="str">
        <f>IF(①団体情報入力!C$10="","",①団体情報入力!C$10)</f>
        <v/>
      </c>
      <c r="E37" t="str">
        <f>IF(②選手情報入力!C46="","",②選手情報入力!C46)</f>
        <v/>
      </c>
      <c r="F37" t="str">
        <f>IF(E37="","",②選手情報入力!D46)</f>
        <v/>
      </c>
      <c r="G37" t="str">
        <f>IF(E37="","",ASC(②選手情報入力!E46))</f>
        <v/>
      </c>
      <c r="H37" t="str">
        <f t="shared" si="1"/>
        <v/>
      </c>
      <c r="I37" t="str">
        <f>IF(E37="","",②選手情報入力!F46&amp;" "&amp;②選手情報入力!G46)</f>
        <v/>
      </c>
      <c r="J37" t="str">
        <f>IF(E37="","",IF(②選手情報入力!H46="","JPN",LEFT(②選手情報入力!H46,3)))</f>
        <v/>
      </c>
      <c r="K37" t="str">
        <f>IF(E37="","",IF(②選手情報入力!I46="男",1,2))</f>
        <v/>
      </c>
      <c r="L37" t="str">
        <f>IF(E37="","",IF(②選手情報入力!J46="","",②選手情報入力!J46))</f>
        <v/>
      </c>
      <c r="M37" t="str">
        <f>IF(E37="","",LEFT(②選手情報入力!K46,4))</f>
        <v/>
      </c>
      <c r="N37" t="str">
        <f>IF(E37="","",RIGHT(②選手情報入力!K46,4))</f>
        <v/>
      </c>
      <c r="O37" t="str">
        <f t="shared" si="2"/>
        <v/>
      </c>
      <c r="Q37" t="str">
        <f>IF(E37="","",IF(②選手情報入力!L46="","",IF(K37=1,VLOOKUP(②選手情報入力!L46,種目情報!$A$4:$B$169,2,FALSE),VLOOKUP(②選手情報入力!L46,種目情報!$E$4:$F$136,2,FALSE))))</f>
        <v/>
      </c>
      <c r="R37" t="str">
        <f>IF(E37="","",IF(②選手情報入力!M46="","",②選手情報入力!M46))</f>
        <v/>
      </c>
      <c r="S37" s="28"/>
      <c r="T37" t="str">
        <f>IF(E37="","",IF(②選手情報入力!L46="","",IF(K37=1,VLOOKUP(②選手情報入力!L46,種目情報!$A$4:$C$137,3,FALSE),VLOOKUP(②選手情報入力!L46,種目情報!$E$4:$G$129,3,FALSE))))</f>
        <v/>
      </c>
      <c r="U37" t="str">
        <f>IF(E37="","",IF(②選手情報入力!O46="","",IF(K37=1,VLOOKUP(②選手情報入力!O46,種目情報!$A$4:$B$153,2,FALSE),VLOOKUP(②選手情報入力!O46,種目情報!$E$4:$F$129,2,FALSE))))</f>
        <v/>
      </c>
      <c r="V37" t="str">
        <f>IF(E37="","",IF(②選手情報入力!P46="","",②選手情報入力!P46))</f>
        <v/>
      </c>
      <c r="W37" s="28" t="str">
        <f>IF(E37="","",IF(②選手情報入力!N46="","",1))</f>
        <v/>
      </c>
      <c r="X37" t="str">
        <f>IF(E37="","",IF(②選手情報入力!O46="","",IF(K37=1,VLOOKUP(②選手情報入力!O46,種目情報!$A$4:$C$137,3,FALSE),VLOOKUP(②選手情報入力!O46,種目情報!$E$4:$G$129,3,FALSE))))</f>
        <v/>
      </c>
      <c r="Y37" t="str">
        <f>IF(E37="","",IF(②選手情報入力!R46="","",IF(K37=1,VLOOKUP(②選手情報入力!R46,種目情報!$A$4:$B$153,2,FALSE),VLOOKUP(②選手情報入力!R46,種目情報!$E$4:$F$129,2,FALSE))))</f>
        <v/>
      </c>
      <c r="Z37" t="str">
        <f>IF(E37="","",IF(②選手情報入力!S46="","",②選手情報入力!S46))</f>
        <v/>
      </c>
      <c r="AA37" s="28" t="str">
        <f>IF(E37="","",IF(②選手情報入力!Q46="","",1))</f>
        <v/>
      </c>
      <c r="AB37" t="str">
        <f>IF(E37="","",IF(②選手情報入力!R46="","",IF(K37=1,VLOOKUP(②選手情報入力!R46,種目情報!$A$4:$C$137,3,FALSE),VLOOKUP(②選手情報入力!R46,種目情報!$E$4:$G$129,3,FALSE))))</f>
        <v/>
      </c>
      <c r="AC37" t="str">
        <f>IF(E37="","",IF(②選手情報入力!T46="","",IF(K37=1,種目情報!$J$4,種目情報!$J$6)))</f>
        <v/>
      </c>
      <c r="AD37" t="str">
        <f>IF(E37="","",IF(②選手情報入力!T46="","",IF(K37=1,IF(②選手情報入力!$U$7="","",②選手情報入力!$U$7),IF(②選手情報入力!$U$8="","",②選手情報入力!$U$8))))</f>
        <v/>
      </c>
      <c r="AE37" t="str">
        <f>IF(E37="","",IF(②選手情報入力!T46="","",IF(K37=1,IF(②選手情報入力!$T$7="",0,1),IF(②選手情報入力!$T$8="",0,1))))</f>
        <v/>
      </c>
      <c r="AF37" t="str">
        <f>IF(E37="","",IF(②選手情報入力!T46="","",2))</f>
        <v/>
      </c>
      <c r="AG37" t="str">
        <f>IF(E37="","",IF(②選手情報入力!V46="","",IF(K37=1,種目情報!$J$5,種目情報!$J$7)))</f>
        <v/>
      </c>
      <c r="AH37" t="str">
        <f>IF(E37="","",IF(②選手情報入力!V46="","",IF(K37=1,IF(②選手情報入力!$W$7="","",②選手情報入力!$W$7),IF(②選手情報入力!$W$8="","",②選手情報入力!$W$8))))</f>
        <v/>
      </c>
      <c r="AI37" t="str">
        <f>IF(E37="","",IF(②選手情報入力!V46="","",IF(K37=1,IF(②選手情報入力!$V$7="",0,1),IF(②選手情報入力!$V$8="",0,1))))</f>
        <v/>
      </c>
      <c r="AJ37" t="str">
        <f>IF(E37="","",IF(②選手情報入力!V46="","",2))</f>
        <v/>
      </c>
    </row>
    <row r="38" spans="1:36">
      <c r="A38" t="str">
        <f t="shared" si="0"/>
        <v/>
      </c>
      <c r="B38" t="str">
        <f>IF(E38="","",①団体情報入力!$C$5)</f>
        <v/>
      </c>
      <c r="D38" t="str">
        <f>IF(①団体情報入力!C$10="","",①団体情報入力!C$10)</f>
        <v/>
      </c>
      <c r="E38" t="str">
        <f>IF(②選手情報入力!C47="","",②選手情報入力!C47)</f>
        <v/>
      </c>
      <c r="F38" t="str">
        <f>IF(E38="","",②選手情報入力!D47)</f>
        <v/>
      </c>
      <c r="G38" t="str">
        <f>IF(E38="","",ASC(②選手情報入力!E47))</f>
        <v/>
      </c>
      <c r="H38" t="str">
        <f t="shared" si="1"/>
        <v/>
      </c>
      <c r="I38" t="str">
        <f>IF(E38="","",②選手情報入力!F47&amp;" "&amp;②選手情報入力!G47)</f>
        <v/>
      </c>
      <c r="J38" t="str">
        <f>IF(E38="","",IF(②選手情報入力!H47="","JPN",LEFT(②選手情報入力!H47,3)))</f>
        <v/>
      </c>
      <c r="K38" t="str">
        <f>IF(E38="","",IF(②選手情報入力!I47="男",1,2))</f>
        <v/>
      </c>
      <c r="L38" t="str">
        <f>IF(E38="","",IF(②選手情報入力!J47="","",②選手情報入力!J47))</f>
        <v/>
      </c>
      <c r="M38" t="str">
        <f>IF(E38="","",LEFT(②選手情報入力!K47,4))</f>
        <v/>
      </c>
      <c r="N38" t="str">
        <f>IF(E38="","",RIGHT(②選手情報入力!K47,4))</f>
        <v/>
      </c>
      <c r="O38" t="str">
        <f t="shared" si="2"/>
        <v/>
      </c>
      <c r="Q38" t="str">
        <f>IF(E38="","",IF(②選手情報入力!L47="","",IF(K38=1,VLOOKUP(②選手情報入力!L47,種目情報!$A$4:$B$169,2,FALSE),VLOOKUP(②選手情報入力!L47,種目情報!$E$4:$F$136,2,FALSE))))</f>
        <v/>
      </c>
      <c r="R38" t="str">
        <f>IF(E38="","",IF(②選手情報入力!M47="","",②選手情報入力!M47))</f>
        <v/>
      </c>
      <c r="S38" s="28"/>
      <c r="T38" t="str">
        <f>IF(E38="","",IF(②選手情報入力!L47="","",IF(K38=1,VLOOKUP(②選手情報入力!L47,種目情報!$A$4:$C$137,3,FALSE),VLOOKUP(②選手情報入力!L47,種目情報!$E$4:$G$129,3,FALSE))))</f>
        <v/>
      </c>
      <c r="U38" t="str">
        <f>IF(E38="","",IF(②選手情報入力!O47="","",IF(K38=1,VLOOKUP(②選手情報入力!O47,種目情報!$A$4:$B$153,2,FALSE),VLOOKUP(②選手情報入力!O47,種目情報!$E$4:$F$129,2,FALSE))))</f>
        <v/>
      </c>
      <c r="V38" t="str">
        <f>IF(E38="","",IF(②選手情報入力!P47="","",②選手情報入力!P47))</f>
        <v/>
      </c>
      <c r="W38" s="28" t="str">
        <f>IF(E38="","",IF(②選手情報入力!N47="","",1))</f>
        <v/>
      </c>
      <c r="X38" t="str">
        <f>IF(E38="","",IF(②選手情報入力!O47="","",IF(K38=1,VLOOKUP(②選手情報入力!O47,種目情報!$A$4:$C$137,3,FALSE),VLOOKUP(②選手情報入力!O47,種目情報!$E$4:$G$129,3,FALSE))))</f>
        <v/>
      </c>
      <c r="Y38" t="str">
        <f>IF(E38="","",IF(②選手情報入力!R47="","",IF(K38=1,VLOOKUP(②選手情報入力!R47,種目情報!$A$4:$B$153,2,FALSE),VLOOKUP(②選手情報入力!R47,種目情報!$E$4:$F$129,2,FALSE))))</f>
        <v/>
      </c>
      <c r="Z38" t="str">
        <f>IF(E38="","",IF(②選手情報入力!S47="","",②選手情報入力!S47))</f>
        <v/>
      </c>
      <c r="AA38" s="28" t="str">
        <f>IF(E38="","",IF(②選手情報入力!Q47="","",1))</f>
        <v/>
      </c>
      <c r="AB38" t="str">
        <f>IF(E38="","",IF(②選手情報入力!R47="","",IF(K38=1,VLOOKUP(②選手情報入力!R47,種目情報!$A$4:$C$137,3,FALSE),VLOOKUP(②選手情報入力!R47,種目情報!$E$4:$G$129,3,FALSE))))</f>
        <v/>
      </c>
      <c r="AC38" t="str">
        <f>IF(E38="","",IF(②選手情報入力!T47="","",IF(K38=1,種目情報!$J$4,種目情報!$J$6)))</f>
        <v/>
      </c>
      <c r="AD38" t="str">
        <f>IF(E38="","",IF(②選手情報入力!T47="","",IF(K38=1,IF(②選手情報入力!$U$7="","",②選手情報入力!$U$7),IF(②選手情報入力!$U$8="","",②選手情報入力!$U$8))))</f>
        <v/>
      </c>
      <c r="AE38" t="str">
        <f>IF(E38="","",IF(②選手情報入力!T47="","",IF(K38=1,IF(②選手情報入力!$T$7="",0,1),IF(②選手情報入力!$T$8="",0,1))))</f>
        <v/>
      </c>
      <c r="AF38" t="str">
        <f>IF(E38="","",IF(②選手情報入力!T47="","",2))</f>
        <v/>
      </c>
      <c r="AG38" t="str">
        <f>IF(E38="","",IF(②選手情報入力!V47="","",IF(K38=1,種目情報!$J$5,種目情報!$J$7)))</f>
        <v/>
      </c>
      <c r="AH38" t="str">
        <f>IF(E38="","",IF(②選手情報入力!V47="","",IF(K38=1,IF(②選手情報入力!$W$7="","",②選手情報入力!$W$7),IF(②選手情報入力!$W$8="","",②選手情報入力!$W$8))))</f>
        <v/>
      </c>
      <c r="AI38" t="str">
        <f>IF(E38="","",IF(②選手情報入力!V47="","",IF(K38=1,IF(②選手情報入力!$V$7="",0,1),IF(②選手情報入力!$V$8="",0,1))))</f>
        <v/>
      </c>
      <c r="AJ38" t="str">
        <f>IF(E38="","",IF(②選手情報入力!V47="","",2))</f>
        <v/>
      </c>
    </row>
    <row r="39" spans="1:36">
      <c r="A39" t="str">
        <f t="shared" si="0"/>
        <v/>
      </c>
      <c r="B39" t="str">
        <f>IF(E39="","",①団体情報入力!$C$5)</f>
        <v/>
      </c>
      <c r="D39" t="str">
        <f>IF(①団体情報入力!C$10="","",①団体情報入力!C$10)</f>
        <v/>
      </c>
      <c r="E39" t="str">
        <f>IF(②選手情報入力!C48="","",②選手情報入力!C48)</f>
        <v/>
      </c>
      <c r="F39" t="str">
        <f>IF(E39="","",②選手情報入力!D48)</f>
        <v/>
      </c>
      <c r="G39" t="str">
        <f>IF(E39="","",ASC(②選手情報入力!E48))</f>
        <v/>
      </c>
      <c r="H39" t="str">
        <f t="shared" si="1"/>
        <v/>
      </c>
      <c r="I39" t="str">
        <f>IF(E39="","",②選手情報入力!F48&amp;" "&amp;②選手情報入力!G48)</f>
        <v/>
      </c>
      <c r="J39" t="str">
        <f>IF(E39="","",IF(②選手情報入力!H48="","JPN",LEFT(②選手情報入力!H48,3)))</f>
        <v/>
      </c>
      <c r="K39" t="str">
        <f>IF(E39="","",IF(②選手情報入力!I48="男",1,2))</f>
        <v/>
      </c>
      <c r="L39" t="str">
        <f>IF(E39="","",IF(②選手情報入力!J48="","",②選手情報入力!J48))</f>
        <v/>
      </c>
      <c r="M39" t="str">
        <f>IF(E39="","",LEFT(②選手情報入力!K48,4))</f>
        <v/>
      </c>
      <c r="N39" t="str">
        <f>IF(E39="","",RIGHT(②選手情報入力!K48,4))</f>
        <v/>
      </c>
      <c r="O39" t="str">
        <f t="shared" si="2"/>
        <v/>
      </c>
      <c r="Q39" t="str">
        <f>IF(E39="","",IF(②選手情報入力!L48="","",IF(K39=1,VLOOKUP(②選手情報入力!L48,種目情報!$A$4:$B$169,2,FALSE),VLOOKUP(②選手情報入力!L48,種目情報!$E$4:$F$136,2,FALSE))))</f>
        <v/>
      </c>
      <c r="R39" t="str">
        <f>IF(E39="","",IF(②選手情報入力!M48="","",②選手情報入力!M48))</f>
        <v/>
      </c>
      <c r="S39" s="28"/>
      <c r="T39" t="str">
        <f>IF(E39="","",IF(②選手情報入力!L48="","",IF(K39=1,VLOOKUP(②選手情報入力!L48,種目情報!$A$4:$C$137,3,FALSE),VLOOKUP(②選手情報入力!L48,種目情報!$E$4:$G$129,3,FALSE))))</f>
        <v/>
      </c>
      <c r="U39" t="str">
        <f>IF(E39="","",IF(②選手情報入力!O48="","",IF(K39=1,VLOOKUP(②選手情報入力!O48,種目情報!$A$4:$B$153,2,FALSE),VLOOKUP(②選手情報入力!O48,種目情報!$E$4:$F$129,2,FALSE))))</f>
        <v/>
      </c>
      <c r="V39" t="str">
        <f>IF(E39="","",IF(②選手情報入力!P48="","",②選手情報入力!P48))</f>
        <v/>
      </c>
      <c r="W39" s="28" t="str">
        <f>IF(E39="","",IF(②選手情報入力!N48="","",1))</f>
        <v/>
      </c>
      <c r="X39" t="str">
        <f>IF(E39="","",IF(②選手情報入力!O48="","",IF(K39=1,VLOOKUP(②選手情報入力!O48,種目情報!$A$4:$C$137,3,FALSE),VLOOKUP(②選手情報入力!O48,種目情報!$E$4:$G$129,3,FALSE))))</f>
        <v/>
      </c>
      <c r="Y39" t="str">
        <f>IF(E39="","",IF(②選手情報入力!R48="","",IF(K39=1,VLOOKUP(②選手情報入力!R48,種目情報!$A$4:$B$153,2,FALSE),VLOOKUP(②選手情報入力!R48,種目情報!$E$4:$F$129,2,FALSE))))</f>
        <v/>
      </c>
      <c r="Z39" t="str">
        <f>IF(E39="","",IF(②選手情報入力!S48="","",②選手情報入力!S48))</f>
        <v/>
      </c>
      <c r="AA39" s="28" t="str">
        <f>IF(E39="","",IF(②選手情報入力!Q48="","",1))</f>
        <v/>
      </c>
      <c r="AB39" t="str">
        <f>IF(E39="","",IF(②選手情報入力!R48="","",IF(K39=1,VLOOKUP(②選手情報入力!R48,種目情報!$A$4:$C$137,3,FALSE),VLOOKUP(②選手情報入力!R48,種目情報!$E$4:$G$129,3,FALSE))))</f>
        <v/>
      </c>
      <c r="AC39" t="str">
        <f>IF(E39="","",IF(②選手情報入力!T48="","",IF(K39=1,種目情報!$J$4,種目情報!$J$6)))</f>
        <v/>
      </c>
      <c r="AD39" t="str">
        <f>IF(E39="","",IF(②選手情報入力!T48="","",IF(K39=1,IF(②選手情報入力!$U$7="","",②選手情報入力!$U$7),IF(②選手情報入力!$U$8="","",②選手情報入力!$U$8))))</f>
        <v/>
      </c>
      <c r="AE39" t="str">
        <f>IF(E39="","",IF(②選手情報入力!T48="","",IF(K39=1,IF(②選手情報入力!$T$7="",0,1),IF(②選手情報入力!$T$8="",0,1))))</f>
        <v/>
      </c>
      <c r="AF39" t="str">
        <f>IF(E39="","",IF(②選手情報入力!T48="","",2))</f>
        <v/>
      </c>
      <c r="AG39" t="str">
        <f>IF(E39="","",IF(②選手情報入力!V48="","",IF(K39=1,種目情報!$J$5,種目情報!$J$7)))</f>
        <v/>
      </c>
      <c r="AH39" t="str">
        <f>IF(E39="","",IF(②選手情報入力!V48="","",IF(K39=1,IF(②選手情報入力!$W$7="","",②選手情報入力!$W$7),IF(②選手情報入力!$W$8="","",②選手情報入力!$W$8))))</f>
        <v/>
      </c>
      <c r="AI39" t="str">
        <f>IF(E39="","",IF(②選手情報入力!V48="","",IF(K39=1,IF(②選手情報入力!$V$7="",0,1),IF(②選手情報入力!$V$8="",0,1))))</f>
        <v/>
      </c>
      <c r="AJ39" t="str">
        <f>IF(E39="","",IF(②選手情報入力!V48="","",2))</f>
        <v/>
      </c>
    </row>
    <row r="40" spans="1:36">
      <c r="A40" t="str">
        <f t="shared" si="0"/>
        <v/>
      </c>
      <c r="B40" t="str">
        <f>IF(E40="","",①団体情報入力!$C$5)</f>
        <v/>
      </c>
      <c r="D40" t="str">
        <f>IF(①団体情報入力!C$10="","",①団体情報入力!C$10)</f>
        <v/>
      </c>
      <c r="E40" t="str">
        <f>IF(②選手情報入力!C49="","",②選手情報入力!C49)</f>
        <v/>
      </c>
      <c r="F40" t="str">
        <f>IF(E40="","",②選手情報入力!D49)</f>
        <v/>
      </c>
      <c r="G40" t="str">
        <f>IF(E40="","",ASC(②選手情報入力!E49))</f>
        <v/>
      </c>
      <c r="H40" t="str">
        <f t="shared" si="1"/>
        <v/>
      </c>
      <c r="I40" t="str">
        <f>IF(E40="","",②選手情報入力!F49&amp;" "&amp;②選手情報入力!G49)</f>
        <v/>
      </c>
      <c r="J40" t="str">
        <f>IF(E40="","",IF(②選手情報入力!H49="","JPN",LEFT(②選手情報入力!H49,3)))</f>
        <v/>
      </c>
      <c r="K40" t="str">
        <f>IF(E40="","",IF(②選手情報入力!I49="男",1,2))</f>
        <v/>
      </c>
      <c r="L40" t="str">
        <f>IF(E40="","",IF(②選手情報入力!J49="","",②選手情報入力!J49))</f>
        <v/>
      </c>
      <c r="M40" t="str">
        <f>IF(E40="","",LEFT(②選手情報入力!K49,4))</f>
        <v/>
      </c>
      <c r="N40" t="str">
        <f>IF(E40="","",RIGHT(②選手情報入力!K49,4))</f>
        <v/>
      </c>
      <c r="O40" t="str">
        <f t="shared" si="2"/>
        <v/>
      </c>
      <c r="Q40" t="str">
        <f>IF(E40="","",IF(②選手情報入力!L49="","",IF(K40=1,VLOOKUP(②選手情報入力!L49,種目情報!$A$4:$B$169,2,FALSE),VLOOKUP(②選手情報入力!L49,種目情報!$E$4:$F$136,2,FALSE))))</f>
        <v/>
      </c>
      <c r="R40" t="str">
        <f>IF(E40="","",IF(②選手情報入力!M49="","",②選手情報入力!M49))</f>
        <v/>
      </c>
      <c r="S40" s="28"/>
      <c r="T40" t="str">
        <f>IF(E40="","",IF(②選手情報入力!L49="","",IF(K40=1,VLOOKUP(②選手情報入力!L49,種目情報!$A$4:$C$137,3,FALSE),VLOOKUP(②選手情報入力!L49,種目情報!$E$4:$G$129,3,FALSE))))</f>
        <v/>
      </c>
      <c r="U40" t="str">
        <f>IF(E40="","",IF(②選手情報入力!O49="","",IF(K40=1,VLOOKUP(②選手情報入力!O49,種目情報!$A$4:$B$153,2,FALSE),VLOOKUP(②選手情報入力!O49,種目情報!$E$4:$F$129,2,FALSE))))</f>
        <v/>
      </c>
      <c r="V40" t="str">
        <f>IF(E40="","",IF(②選手情報入力!P49="","",②選手情報入力!P49))</f>
        <v/>
      </c>
      <c r="W40" s="28" t="str">
        <f>IF(E40="","",IF(②選手情報入力!N49="","",1))</f>
        <v/>
      </c>
      <c r="X40" t="str">
        <f>IF(E40="","",IF(②選手情報入力!O49="","",IF(K40=1,VLOOKUP(②選手情報入力!O49,種目情報!$A$4:$C$137,3,FALSE),VLOOKUP(②選手情報入力!O49,種目情報!$E$4:$G$129,3,FALSE))))</f>
        <v/>
      </c>
      <c r="Y40" t="str">
        <f>IF(E40="","",IF(②選手情報入力!R49="","",IF(K40=1,VLOOKUP(②選手情報入力!R49,種目情報!$A$4:$B$153,2,FALSE),VLOOKUP(②選手情報入力!R49,種目情報!$E$4:$F$129,2,FALSE))))</f>
        <v/>
      </c>
      <c r="Z40" t="str">
        <f>IF(E40="","",IF(②選手情報入力!S49="","",②選手情報入力!S49))</f>
        <v/>
      </c>
      <c r="AA40" s="28" t="str">
        <f>IF(E40="","",IF(②選手情報入力!Q49="","",1))</f>
        <v/>
      </c>
      <c r="AB40" t="str">
        <f>IF(E40="","",IF(②選手情報入力!R49="","",IF(K40=1,VLOOKUP(②選手情報入力!R49,種目情報!$A$4:$C$137,3,FALSE),VLOOKUP(②選手情報入力!R49,種目情報!$E$4:$G$129,3,FALSE))))</f>
        <v/>
      </c>
      <c r="AC40" t="str">
        <f>IF(E40="","",IF(②選手情報入力!T49="","",IF(K40=1,種目情報!$J$4,種目情報!$J$6)))</f>
        <v/>
      </c>
      <c r="AD40" t="str">
        <f>IF(E40="","",IF(②選手情報入力!T49="","",IF(K40=1,IF(②選手情報入力!$U$7="","",②選手情報入力!$U$7),IF(②選手情報入力!$U$8="","",②選手情報入力!$U$8))))</f>
        <v/>
      </c>
      <c r="AE40" t="str">
        <f>IF(E40="","",IF(②選手情報入力!T49="","",IF(K40=1,IF(②選手情報入力!$T$7="",0,1),IF(②選手情報入力!$T$8="",0,1))))</f>
        <v/>
      </c>
      <c r="AF40" t="str">
        <f>IF(E40="","",IF(②選手情報入力!T49="","",2))</f>
        <v/>
      </c>
      <c r="AG40" t="str">
        <f>IF(E40="","",IF(②選手情報入力!V49="","",IF(K40=1,種目情報!$J$5,種目情報!$J$7)))</f>
        <v/>
      </c>
      <c r="AH40" t="str">
        <f>IF(E40="","",IF(②選手情報入力!V49="","",IF(K40=1,IF(②選手情報入力!$W$7="","",②選手情報入力!$W$7),IF(②選手情報入力!$W$8="","",②選手情報入力!$W$8))))</f>
        <v/>
      </c>
      <c r="AI40" t="str">
        <f>IF(E40="","",IF(②選手情報入力!V49="","",IF(K40=1,IF(②選手情報入力!$V$7="",0,1),IF(②選手情報入力!$V$8="",0,1))))</f>
        <v/>
      </c>
      <c r="AJ40" t="str">
        <f>IF(E40="","",IF(②選手情報入力!V49="","",2))</f>
        <v/>
      </c>
    </row>
    <row r="41" spans="1:36">
      <c r="A41" t="str">
        <f t="shared" si="0"/>
        <v/>
      </c>
      <c r="B41" t="str">
        <f>IF(E41="","",①団体情報入力!$C$5)</f>
        <v/>
      </c>
      <c r="D41" t="str">
        <f>IF(①団体情報入力!C$10="","",①団体情報入力!C$10)</f>
        <v/>
      </c>
      <c r="E41" t="str">
        <f>IF(②選手情報入力!C50="","",②選手情報入力!C50)</f>
        <v/>
      </c>
      <c r="F41" t="str">
        <f>IF(E41="","",②選手情報入力!D50)</f>
        <v/>
      </c>
      <c r="G41" t="str">
        <f>IF(E41="","",ASC(②選手情報入力!E50))</f>
        <v/>
      </c>
      <c r="H41" t="str">
        <f t="shared" si="1"/>
        <v/>
      </c>
      <c r="I41" t="str">
        <f>IF(E41="","",②選手情報入力!F50&amp;" "&amp;②選手情報入力!G50)</f>
        <v/>
      </c>
      <c r="J41" t="str">
        <f>IF(E41="","",IF(②選手情報入力!H50="","JPN",LEFT(②選手情報入力!H50,3)))</f>
        <v/>
      </c>
      <c r="K41" t="str">
        <f>IF(E41="","",IF(②選手情報入力!I50="男",1,2))</f>
        <v/>
      </c>
      <c r="L41" t="str">
        <f>IF(E41="","",IF(②選手情報入力!J50="","",②選手情報入力!J50))</f>
        <v/>
      </c>
      <c r="M41" t="str">
        <f>IF(E41="","",LEFT(②選手情報入力!K50,4))</f>
        <v/>
      </c>
      <c r="N41" t="str">
        <f>IF(E41="","",RIGHT(②選手情報入力!K50,4))</f>
        <v/>
      </c>
      <c r="O41" t="str">
        <f t="shared" si="2"/>
        <v/>
      </c>
      <c r="Q41" t="str">
        <f>IF(E41="","",IF(②選手情報入力!L50="","",IF(K41=1,VLOOKUP(②選手情報入力!L50,種目情報!$A$4:$B$169,2,FALSE),VLOOKUP(②選手情報入力!L50,種目情報!$E$4:$F$136,2,FALSE))))</f>
        <v/>
      </c>
      <c r="R41" t="str">
        <f>IF(E41="","",IF(②選手情報入力!M50="","",②選手情報入力!M50))</f>
        <v/>
      </c>
      <c r="S41" s="28"/>
      <c r="T41" t="str">
        <f>IF(E41="","",IF(②選手情報入力!L50="","",IF(K41=1,VLOOKUP(②選手情報入力!L50,種目情報!$A$4:$C$137,3,FALSE),VLOOKUP(②選手情報入力!L50,種目情報!$E$4:$G$129,3,FALSE))))</f>
        <v/>
      </c>
      <c r="U41" t="str">
        <f>IF(E41="","",IF(②選手情報入力!O50="","",IF(K41=1,VLOOKUP(②選手情報入力!O50,種目情報!$A$4:$B$153,2,FALSE),VLOOKUP(②選手情報入力!O50,種目情報!$E$4:$F$129,2,FALSE))))</f>
        <v/>
      </c>
      <c r="V41" t="str">
        <f>IF(E41="","",IF(②選手情報入力!P50="","",②選手情報入力!P50))</f>
        <v/>
      </c>
      <c r="W41" s="28" t="str">
        <f>IF(E41="","",IF(②選手情報入力!N50="","",1))</f>
        <v/>
      </c>
      <c r="X41" t="str">
        <f>IF(E41="","",IF(②選手情報入力!O50="","",IF(K41=1,VLOOKUP(②選手情報入力!O50,種目情報!$A$4:$C$137,3,FALSE),VLOOKUP(②選手情報入力!O50,種目情報!$E$4:$G$129,3,FALSE))))</f>
        <v/>
      </c>
      <c r="Y41" t="str">
        <f>IF(E41="","",IF(②選手情報入力!R50="","",IF(K41=1,VLOOKUP(②選手情報入力!R50,種目情報!$A$4:$B$153,2,FALSE),VLOOKUP(②選手情報入力!R50,種目情報!$E$4:$F$129,2,FALSE))))</f>
        <v/>
      </c>
      <c r="Z41" t="str">
        <f>IF(E41="","",IF(②選手情報入力!S50="","",②選手情報入力!S50))</f>
        <v/>
      </c>
      <c r="AA41" s="28" t="str">
        <f>IF(E41="","",IF(②選手情報入力!Q50="","",1))</f>
        <v/>
      </c>
      <c r="AB41" t="str">
        <f>IF(E41="","",IF(②選手情報入力!R50="","",IF(K41=1,VLOOKUP(②選手情報入力!R50,種目情報!$A$4:$C$137,3,FALSE),VLOOKUP(②選手情報入力!R50,種目情報!$E$4:$G$129,3,FALSE))))</f>
        <v/>
      </c>
      <c r="AC41" t="str">
        <f>IF(E41="","",IF(②選手情報入力!T50="","",IF(K41=1,種目情報!$J$4,種目情報!$J$6)))</f>
        <v/>
      </c>
      <c r="AD41" t="str">
        <f>IF(E41="","",IF(②選手情報入力!T50="","",IF(K41=1,IF(②選手情報入力!$U$7="","",②選手情報入力!$U$7),IF(②選手情報入力!$U$8="","",②選手情報入力!$U$8))))</f>
        <v/>
      </c>
      <c r="AE41" t="str">
        <f>IF(E41="","",IF(②選手情報入力!T50="","",IF(K41=1,IF(②選手情報入力!$T$7="",0,1),IF(②選手情報入力!$T$8="",0,1))))</f>
        <v/>
      </c>
      <c r="AF41" t="str">
        <f>IF(E41="","",IF(②選手情報入力!T50="","",2))</f>
        <v/>
      </c>
      <c r="AG41" t="str">
        <f>IF(E41="","",IF(②選手情報入力!V50="","",IF(K41=1,種目情報!$J$5,種目情報!$J$7)))</f>
        <v/>
      </c>
      <c r="AH41" t="str">
        <f>IF(E41="","",IF(②選手情報入力!V50="","",IF(K41=1,IF(②選手情報入力!$W$7="","",②選手情報入力!$W$7),IF(②選手情報入力!$W$8="","",②選手情報入力!$W$8))))</f>
        <v/>
      </c>
      <c r="AI41" t="str">
        <f>IF(E41="","",IF(②選手情報入力!V50="","",IF(K41=1,IF(②選手情報入力!$V$7="",0,1),IF(②選手情報入力!$V$8="",0,1))))</f>
        <v/>
      </c>
      <c r="AJ41" t="str">
        <f>IF(E41="","",IF(②選手情報入力!V50="","",2))</f>
        <v/>
      </c>
    </row>
    <row r="42" spans="1:36">
      <c r="A42" t="str">
        <f t="shared" si="0"/>
        <v/>
      </c>
      <c r="B42" t="str">
        <f>IF(E42="","",①団体情報入力!$C$5)</f>
        <v/>
      </c>
      <c r="D42" t="str">
        <f>IF(①団体情報入力!C$10="","",①団体情報入力!C$10)</f>
        <v/>
      </c>
      <c r="E42" t="str">
        <f>IF(②選手情報入力!C51="","",②選手情報入力!C51)</f>
        <v/>
      </c>
      <c r="F42" t="str">
        <f>IF(E42="","",②選手情報入力!D51)</f>
        <v/>
      </c>
      <c r="G42" t="str">
        <f>IF(E42="","",ASC(②選手情報入力!E51))</f>
        <v/>
      </c>
      <c r="H42" t="str">
        <f t="shared" si="1"/>
        <v/>
      </c>
      <c r="I42" t="str">
        <f>IF(E42="","",②選手情報入力!F51&amp;" "&amp;②選手情報入力!G51)</f>
        <v/>
      </c>
      <c r="J42" t="str">
        <f>IF(E42="","",IF(②選手情報入力!H51="","JPN",LEFT(②選手情報入力!H51,3)))</f>
        <v/>
      </c>
      <c r="K42" t="str">
        <f>IF(E42="","",IF(②選手情報入力!I51="男",1,2))</f>
        <v/>
      </c>
      <c r="L42" t="str">
        <f>IF(E42="","",IF(②選手情報入力!J51="","",②選手情報入力!J51))</f>
        <v/>
      </c>
      <c r="M42" t="str">
        <f>IF(E42="","",LEFT(②選手情報入力!K51,4))</f>
        <v/>
      </c>
      <c r="N42" t="str">
        <f>IF(E42="","",RIGHT(②選手情報入力!K51,4))</f>
        <v/>
      </c>
      <c r="O42" t="str">
        <f t="shared" si="2"/>
        <v/>
      </c>
      <c r="Q42" t="str">
        <f>IF(E42="","",IF(②選手情報入力!L51="","",IF(K42=1,VLOOKUP(②選手情報入力!L51,種目情報!$A$4:$B$169,2,FALSE),VLOOKUP(②選手情報入力!L51,種目情報!$E$4:$F$136,2,FALSE))))</f>
        <v/>
      </c>
      <c r="R42" t="str">
        <f>IF(E42="","",IF(②選手情報入力!M51="","",②選手情報入力!M51))</f>
        <v/>
      </c>
      <c r="S42" s="28"/>
      <c r="T42" t="str">
        <f>IF(E42="","",IF(②選手情報入力!L51="","",IF(K42=1,VLOOKUP(②選手情報入力!L51,種目情報!$A$4:$C$137,3,FALSE),VLOOKUP(②選手情報入力!L51,種目情報!$E$4:$G$129,3,FALSE))))</f>
        <v/>
      </c>
      <c r="U42" t="str">
        <f>IF(E42="","",IF(②選手情報入力!O51="","",IF(K42=1,VLOOKUP(②選手情報入力!O51,種目情報!$A$4:$B$153,2,FALSE),VLOOKUP(②選手情報入力!O51,種目情報!$E$4:$F$129,2,FALSE))))</f>
        <v/>
      </c>
      <c r="V42" t="str">
        <f>IF(E42="","",IF(②選手情報入力!P51="","",②選手情報入力!P51))</f>
        <v/>
      </c>
      <c r="W42" s="28" t="str">
        <f>IF(E42="","",IF(②選手情報入力!N51="","",1))</f>
        <v/>
      </c>
      <c r="X42" t="str">
        <f>IF(E42="","",IF(②選手情報入力!O51="","",IF(K42=1,VLOOKUP(②選手情報入力!O51,種目情報!$A$4:$C$137,3,FALSE),VLOOKUP(②選手情報入力!O51,種目情報!$E$4:$G$129,3,FALSE))))</f>
        <v/>
      </c>
      <c r="Y42" t="str">
        <f>IF(E42="","",IF(②選手情報入力!R51="","",IF(K42=1,VLOOKUP(②選手情報入力!R51,種目情報!$A$4:$B$153,2,FALSE),VLOOKUP(②選手情報入力!R51,種目情報!$E$4:$F$129,2,FALSE))))</f>
        <v/>
      </c>
      <c r="Z42" t="str">
        <f>IF(E42="","",IF(②選手情報入力!S51="","",②選手情報入力!S51))</f>
        <v/>
      </c>
      <c r="AA42" s="28" t="str">
        <f>IF(E42="","",IF(②選手情報入力!Q51="","",1))</f>
        <v/>
      </c>
      <c r="AB42" t="str">
        <f>IF(E42="","",IF(②選手情報入力!R51="","",IF(K42=1,VLOOKUP(②選手情報入力!R51,種目情報!$A$4:$C$137,3,FALSE),VLOOKUP(②選手情報入力!R51,種目情報!$E$4:$G$129,3,FALSE))))</f>
        <v/>
      </c>
      <c r="AC42" t="str">
        <f>IF(E42="","",IF(②選手情報入力!T51="","",IF(K42=1,種目情報!$J$4,種目情報!$J$6)))</f>
        <v/>
      </c>
      <c r="AD42" t="str">
        <f>IF(E42="","",IF(②選手情報入力!T51="","",IF(K42=1,IF(②選手情報入力!$U$7="","",②選手情報入力!$U$7),IF(②選手情報入力!$U$8="","",②選手情報入力!$U$8))))</f>
        <v/>
      </c>
      <c r="AE42" t="str">
        <f>IF(E42="","",IF(②選手情報入力!T51="","",IF(K42=1,IF(②選手情報入力!$T$7="",0,1),IF(②選手情報入力!$T$8="",0,1))))</f>
        <v/>
      </c>
      <c r="AF42" t="str">
        <f>IF(E42="","",IF(②選手情報入力!T51="","",2))</f>
        <v/>
      </c>
      <c r="AG42" t="str">
        <f>IF(E42="","",IF(②選手情報入力!V51="","",IF(K42=1,種目情報!$J$5,種目情報!$J$7)))</f>
        <v/>
      </c>
      <c r="AH42" t="str">
        <f>IF(E42="","",IF(②選手情報入力!V51="","",IF(K42=1,IF(②選手情報入力!$W$7="","",②選手情報入力!$W$7),IF(②選手情報入力!$W$8="","",②選手情報入力!$W$8))))</f>
        <v/>
      </c>
      <c r="AI42" t="str">
        <f>IF(E42="","",IF(②選手情報入力!V51="","",IF(K42=1,IF(②選手情報入力!$V$7="",0,1),IF(②選手情報入力!$V$8="",0,1))))</f>
        <v/>
      </c>
      <c r="AJ42" t="str">
        <f>IF(E42="","",IF(②選手情報入力!V51="","",2))</f>
        <v/>
      </c>
    </row>
    <row r="43" spans="1:36">
      <c r="A43" t="str">
        <f t="shared" si="0"/>
        <v/>
      </c>
      <c r="B43" t="str">
        <f>IF(E43="","",①団体情報入力!$C$5)</f>
        <v/>
      </c>
      <c r="D43" t="str">
        <f>IF(①団体情報入力!C$10="","",①団体情報入力!C$10)</f>
        <v/>
      </c>
      <c r="E43" t="str">
        <f>IF(②選手情報入力!C52="","",②選手情報入力!C52)</f>
        <v/>
      </c>
      <c r="F43" t="str">
        <f>IF(E43="","",②選手情報入力!D52)</f>
        <v/>
      </c>
      <c r="G43" t="str">
        <f>IF(E43="","",ASC(②選手情報入力!E52))</f>
        <v/>
      </c>
      <c r="H43" t="str">
        <f t="shared" si="1"/>
        <v/>
      </c>
      <c r="I43" t="str">
        <f>IF(E43="","",②選手情報入力!F52&amp;" "&amp;②選手情報入力!G52)</f>
        <v/>
      </c>
      <c r="J43" t="str">
        <f>IF(E43="","",IF(②選手情報入力!H52="","JPN",LEFT(②選手情報入力!H52,3)))</f>
        <v/>
      </c>
      <c r="K43" t="str">
        <f>IF(E43="","",IF(②選手情報入力!I52="男",1,2))</f>
        <v/>
      </c>
      <c r="L43" t="str">
        <f>IF(E43="","",IF(②選手情報入力!J52="","",②選手情報入力!J52))</f>
        <v/>
      </c>
      <c r="M43" t="str">
        <f>IF(E43="","",LEFT(②選手情報入力!K52,4))</f>
        <v/>
      </c>
      <c r="N43" t="str">
        <f>IF(E43="","",RIGHT(②選手情報入力!K52,4))</f>
        <v/>
      </c>
      <c r="O43" t="str">
        <f t="shared" si="2"/>
        <v/>
      </c>
      <c r="Q43" t="str">
        <f>IF(E43="","",IF(②選手情報入力!L52="","",IF(K43=1,VLOOKUP(②選手情報入力!L52,種目情報!$A$4:$B$169,2,FALSE),VLOOKUP(②選手情報入力!L52,種目情報!$E$4:$F$136,2,FALSE))))</f>
        <v/>
      </c>
      <c r="R43" t="str">
        <f>IF(E43="","",IF(②選手情報入力!M52="","",②選手情報入力!M52))</f>
        <v/>
      </c>
      <c r="S43" s="28"/>
      <c r="T43" t="str">
        <f>IF(E43="","",IF(②選手情報入力!L52="","",IF(K43=1,VLOOKUP(②選手情報入力!L52,種目情報!$A$4:$C$137,3,FALSE),VLOOKUP(②選手情報入力!L52,種目情報!$E$4:$G$129,3,FALSE))))</f>
        <v/>
      </c>
      <c r="U43" t="str">
        <f>IF(E43="","",IF(②選手情報入力!O52="","",IF(K43=1,VLOOKUP(②選手情報入力!O52,種目情報!$A$4:$B$153,2,FALSE),VLOOKUP(②選手情報入力!O52,種目情報!$E$4:$F$129,2,FALSE))))</f>
        <v/>
      </c>
      <c r="V43" t="str">
        <f>IF(E43="","",IF(②選手情報入力!P52="","",②選手情報入力!P52))</f>
        <v/>
      </c>
      <c r="W43" s="28" t="str">
        <f>IF(E43="","",IF(②選手情報入力!N52="","",1))</f>
        <v/>
      </c>
      <c r="X43" t="str">
        <f>IF(E43="","",IF(②選手情報入力!O52="","",IF(K43=1,VLOOKUP(②選手情報入力!O52,種目情報!$A$4:$C$137,3,FALSE),VLOOKUP(②選手情報入力!O52,種目情報!$E$4:$G$129,3,FALSE))))</f>
        <v/>
      </c>
      <c r="Y43" t="str">
        <f>IF(E43="","",IF(②選手情報入力!R52="","",IF(K43=1,VLOOKUP(②選手情報入力!R52,種目情報!$A$4:$B$153,2,FALSE),VLOOKUP(②選手情報入力!R52,種目情報!$E$4:$F$129,2,FALSE))))</f>
        <v/>
      </c>
      <c r="Z43" t="str">
        <f>IF(E43="","",IF(②選手情報入力!S52="","",②選手情報入力!S52))</f>
        <v/>
      </c>
      <c r="AA43" s="28" t="str">
        <f>IF(E43="","",IF(②選手情報入力!Q52="","",1))</f>
        <v/>
      </c>
      <c r="AB43" t="str">
        <f>IF(E43="","",IF(②選手情報入力!R52="","",IF(K43=1,VLOOKUP(②選手情報入力!R52,種目情報!$A$4:$C$137,3,FALSE),VLOOKUP(②選手情報入力!R52,種目情報!$E$4:$G$129,3,FALSE))))</f>
        <v/>
      </c>
      <c r="AC43" t="str">
        <f>IF(E43="","",IF(②選手情報入力!T52="","",IF(K43=1,種目情報!$J$4,種目情報!$J$6)))</f>
        <v/>
      </c>
      <c r="AD43" t="str">
        <f>IF(E43="","",IF(②選手情報入力!T52="","",IF(K43=1,IF(②選手情報入力!$U$7="","",②選手情報入力!$U$7),IF(②選手情報入力!$U$8="","",②選手情報入力!$U$8))))</f>
        <v/>
      </c>
      <c r="AE43" t="str">
        <f>IF(E43="","",IF(②選手情報入力!T52="","",IF(K43=1,IF(②選手情報入力!$T$7="",0,1),IF(②選手情報入力!$T$8="",0,1))))</f>
        <v/>
      </c>
      <c r="AF43" t="str">
        <f>IF(E43="","",IF(②選手情報入力!T52="","",2))</f>
        <v/>
      </c>
      <c r="AG43" t="str">
        <f>IF(E43="","",IF(②選手情報入力!V52="","",IF(K43=1,種目情報!$J$5,種目情報!$J$7)))</f>
        <v/>
      </c>
      <c r="AH43" t="str">
        <f>IF(E43="","",IF(②選手情報入力!V52="","",IF(K43=1,IF(②選手情報入力!$W$7="","",②選手情報入力!$W$7),IF(②選手情報入力!$W$8="","",②選手情報入力!$W$8))))</f>
        <v/>
      </c>
      <c r="AI43" t="str">
        <f>IF(E43="","",IF(②選手情報入力!V52="","",IF(K43=1,IF(②選手情報入力!$V$7="",0,1),IF(②選手情報入力!$V$8="",0,1))))</f>
        <v/>
      </c>
      <c r="AJ43" t="str">
        <f>IF(E43="","",IF(②選手情報入力!V52="","",2))</f>
        <v/>
      </c>
    </row>
    <row r="44" spans="1:36">
      <c r="A44" t="str">
        <f t="shared" si="0"/>
        <v/>
      </c>
      <c r="B44" t="str">
        <f>IF(E44="","",①団体情報入力!$C$5)</f>
        <v/>
      </c>
      <c r="D44" t="str">
        <f>IF(①団体情報入力!C$10="","",①団体情報入力!C$10)</f>
        <v/>
      </c>
      <c r="E44" t="str">
        <f>IF(②選手情報入力!C53="","",②選手情報入力!C53)</f>
        <v/>
      </c>
      <c r="F44" t="str">
        <f>IF(E44="","",②選手情報入力!D53)</f>
        <v/>
      </c>
      <c r="G44" t="str">
        <f>IF(E44="","",ASC(②選手情報入力!E53))</f>
        <v/>
      </c>
      <c r="H44" t="str">
        <f t="shared" si="1"/>
        <v/>
      </c>
      <c r="I44" t="str">
        <f>IF(E44="","",②選手情報入力!F53&amp;" "&amp;②選手情報入力!G53)</f>
        <v/>
      </c>
      <c r="J44" t="str">
        <f>IF(E44="","",IF(②選手情報入力!H53="","JPN",LEFT(②選手情報入力!H53,3)))</f>
        <v/>
      </c>
      <c r="K44" t="str">
        <f>IF(E44="","",IF(②選手情報入力!I53="男",1,2))</f>
        <v/>
      </c>
      <c r="L44" t="str">
        <f>IF(E44="","",IF(②選手情報入力!J53="","",②選手情報入力!J53))</f>
        <v/>
      </c>
      <c r="M44" t="str">
        <f>IF(E44="","",LEFT(②選手情報入力!K53,4))</f>
        <v/>
      </c>
      <c r="N44" t="str">
        <f>IF(E44="","",RIGHT(②選手情報入力!K53,4))</f>
        <v/>
      </c>
      <c r="O44" t="str">
        <f t="shared" si="2"/>
        <v/>
      </c>
      <c r="Q44" t="str">
        <f>IF(E44="","",IF(②選手情報入力!L53="","",IF(K44=1,VLOOKUP(②選手情報入力!L53,種目情報!$A$4:$B$169,2,FALSE),VLOOKUP(②選手情報入力!L53,種目情報!$E$4:$F$136,2,FALSE))))</f>
        <v/>
      </c>
      <c r="R44" t="str">
        <f>IF(E44="","",IF(②選手情報入力!M53="","",②選手情報入力!M53))</f>
        <v/>
      </c>
      <c r="S44" s="28"/>
      <c r="T44" t="str">
        <f>IF(E44="","",IF(②選手情報入力!L53="","",IF(K44=1,VLOOKUP(②選手情報入力!L53,種目情報!$A$4:$C$137,3,FALSE),VLOOKUP(②選手情報入力!L53,種目情報!$E$4:$G$129,3,FALSE))))</f>
        <v/>
      </c>
      <c r="U44" t="str">
        <f>IF(E44="","",IF(②選手情報入力!O53="","",IF(K44=1,VLOOKUP(②選手情報入力!O53,種目情報!$A$4:$B$153,2,FALSE),VLOOKUP(②選手情報入力!O53,種目情報!$E$4:$F$129,2,FALSE))))</f>
        <v/>
      </c>
      <c r="V44" t="str">
        <f>IF(E44="","",IF(②選手情報入力!P53="","",②選手情報入力!P53))</f>
        <v/>
      </c>
      <c r="W44" s="28" t="str">
        <f>IF(E44="","",IF(②選手情報入力!N53="","",1))</f>
        <v/>
      </c>
      <c r="X44" t="str">
        <f>IF(E44="","",IF(②選手情報入力!O53="","",IF(K44=1,VLOOKUP(②選手情報入力!O53,種目情報!$A$4:$C$137,3,FALSE),VLOOKUP(②選手情報入力!O53,種目情報!$E$4:$G$129,3,FALSE))))</f>
        <v/>
      </c>
      <c r="Y44" t="str">
        <f>IF(E44="","",IF(②選手情報入力!R53="","",IF(K44=1,VLOOKUP(②選手情報入力!R53,種目情報!$A$4:$B$153,2,FALSE),VLOOKUP(②選手情報入力!R53,種目情報!$E$4:$F$129,2,FALSE))))</f>
        <v/>
      </c>
      <c r="Z44" t="str">
        <f>IF(E44="","",IF(②選手情報入力!S53="","",②選手情報入力!S53))</f>
        <v/>
      </c>
      <c r="AA44" s="28" t="str">
        <f>IF(E44="","",IF(②選手情報入力!Q53="","",1))</f>
        <v/>
      </c>
      <c r="AB44" t="str">
        <f>IF(E44="","",IF(②選手情報入力!R53="","",IF(K44=1,VLOOKUP(②選手情報入力!R53,種目情報!$A$4:$C$137,3,FALSE),VLOOKUP(②選手情報入力!R53,種目情報!$E$4:$G$129,3,FALSE))))</f>
        <v/>
      </c>
      <c r="AC44" t="str">
        <f>IF(E44="","",IF(②選手情報入力!T53="","",IF(K44=1,種目情報!$J$4,種目情報!$J$6)))</f>
        <v/>
      </c>
      <c r="AD44" t="str">
        <f>IF(E44="","",IF(②選手情報入力!T53="","",IF(K44=1,IF(②選手情報入力!$U$7="","",②選手情報入力!$U$7),IF(②選手情報入力!$U$8="","",②選手情報入力!$U$8))))</f>
        <v/>
      </c>
      <c r="AE44" t="str">
        <f>IF(E44="","",IF(②選手情報入力!T53="","",IF(K44=1,IF(②選手情報入力!$T$7="",0,1),IF(②選手情報入力!$T$8="",0,1))))</f>
        <v/>
      </c>
      <c r="AF44" t="str">
        <f>IF(E44="","",IF(②選手情報入力!T53="","",2))</f>
        <v/>
      </c>
      <c r="AG44" t="str">
        <f>IF(E44="","",IF(②選手情報入力!V53="","",IF(K44=1,種目情報!$J$5,種目情報!$J$7)))</f>
        <v/>
      </c>
      <c r="AH44" t="str">
        <f>IF(E44="","",IF(②選手情報入力!V53="","",IF(K44=1,IF(②選手情報入力!$W$7="","",②選手情報入力!$W$7),IF(②選手情報入力!$W$8="","",②選手情報入力!$W$8))))</f>
        <v/>
      </c>
      <c r="AI44" t="str">
        <f>IF(E44="","",IF(②選手情報入力!V53="","",IF(K44=1,IF(②選手情報入力!$V$7="",0,1),IF(②選手情報入力!$V$8="",0,1))))</f>
        <v/>
      </c>
      <c r="AJ44" t="str">
        <f>IF(E44="","",IF(②選手情報入力!V53="","",2))</f>
        <v/>
      </c>
    </row>
    <row r="45" spans="1:36">
      <c r="A45" t="str">
        <f t="shared" si="0"/>
        <v/>
      </c>
      <c r="B45" t="str">
        <f>IF(E45="","",①団体情報入力!$C$5)</f>
        <v/>
      </c>
      <c r="D45" t="str">
        <f>IF(①団体情報入力!C$10="","",①団体情報入力!C$10)</f>
        <v/>
      </c>
      <c r="E45" t="str">
        <f>IF(②選手情報入力!C54="","",②選手情報入力!C54)</f>
        <v/>
      </c>
      <c r="F45" t="str">
        <f>IF(E45="","",②選手情報入力!D54)</f>
        <v/>
      </c>
      <c r="G45" t="str">
        <f>IF(E45="","",ASC(②選手情報入力!E54))</f>
        <v/>
      </c>
      <c r="H45" t="str">
        <f t="shared" si="1"/>
        <v/>
      </c>
      <c r="I45" t="str">
        <f>IF(E45="","",②選手情報入力!F54&amp;" "&amp;②選手情報入力!G54)</f>
        <v/>
      </c>
      <c r="J45" t="str">
        <f>IF(E45="","",IF(②選手情報入力!H54="","JPN",LEFT(②選手情報入力!H54,3)))</f>
        <v/>
      </c>
      <c r="K45" t="str">
        <f>IF(E45="","",IF(②選手情報入力!I54="男",1,2))</f>
        <v/>
      </c>
      <c r="L45" t="str">
        <f>IF(E45="","",IF(②選手情報入力!J54="","",②選手情報入力!J54))</f>
        <v/>
      </c>
      <c r="M45" t="str">
        <f>IF(E45="","",LEFT(②選手情報入力!K54,4))</f>
        <v/>
      </c>
      <c r="N45" t="str">
        <f>IF(E45="","",RIGHT(②選手情報入力!K54,4))</f>
        <v/>
      </c>
      <c r="O45" t="str">
        <f t="shared" si="2"/>
        <v/>
      </c>
      <c r="Q45" t="str">
        <f>IF(E45="","",IF(②選手情報入力!L54="","",IF(K45=1,VLOOKUP(②選手情報入力!L54,種目情報!$A$4:$B$169,2,FALSE),VLOOKUP(②選手情報入力!L54,種目情報!$E$4:$F$136,2,FALSE))))</f>
        <v/>
      </c>
      <c r="R45" t="str">
        <f>IF(E45="","",IF(②選手情報入力!M54="","",②選手情報入力!M54))</f>
        <v/>
      </c>
      <c r="S45" s="28"/>
      <c r="T45" t="str">
        <f>IF(E45="","",IF(②選手情報入力!L54="","",IF(K45=1,VLOOKUP(②選手情報入力!L54,種目情報!$A$4:$C$137,3,FALSE),VLOOKUP(②選手情報入力!L54,種目情報!$E$4:$G$129,3,FALSE))))</f>
        <v/>
      </c>
      <c r="U45" t="str">
        <f>IF(E45="","",IF(②選手情報入力!O54="","",IF(K45=1,VLOOKUP(②選手情報入力!O54,種目情報!$A$4:$B$153,2,FALSE),VLOOKUP(②選手情報入力!O54,種目情報!$E$4:$F$129,2,FALSE))))</f>
        <v/>
      </c>
      <c r="V45" t="str">
        <f>IF(E45="","",IF(②選手情報入力!P54="","",②選手情報入力!P54))</f>
        <v/>
      </c>
      <c r="W45" s="28" t="str">
        <f>IF(E45="","",IF(②選手情報入力!N54="","",1))</f>
        <v/>
      </c>
      <c r="X45" t="str">
        <f>IF(E45="","",IF(②選手情報入力!O54="","",IF(K45=1,VLOOKUP(②選手情報入力!O54,種目情報!$A$4:$C$137,3,FALSE),VLOOKUP(②選手情報入力!O54,種目情報!$E$4:$G$129,3,FALSE))))</f>
        <v/>
      </c>
      <c r="Y45" t="str">
        <f>IF(E45="","",IF(②選手情報入力!R54="","",IF(K45=1,VLOOKUP(②選手情報入力!R54,種目情報!$A$4:$B$153,2,FALSE),VLOOKUP(②選手情報入力!R54,種目情報!$E$4:$F$129,2,FALSE))))</f>
        <v/>
      </c>
      <c r="Z45" t="str">
        <f>IF(E45="","",IF(②選手情報入力!S54="","",②選手情報入力!S54))</f>
        <v/>
      </c>
      <c r="AA45" s="28" t="str">
        <f>IF(E45="","",IF(②選手情報入力!Q54="","",1))</f>
        <v/>
      </c>
      <c r="AB45" t="str">
        <f>IF(E45="","",IF(②選手情報入力!R54="","",IF(K45=1,VLOOKUP(②選手情報入力!R54,種目情報!$A$4:$C$137,3,FALSE),VLOOKUP(②選手情報入力!R54,種目情報!$E$4:$G$129,3,FALSE))))</f>
        <v/>
      </c>
      <c r="AC45" t="str">
        <f>IF(E45="","",IF(②選手情報入力!T54="","",IF(K45=1,種目情報!$J$4,種目情報!$J$6)))</f>
        <v/>
      </c>
      <c r="AD45" t="str">
        <f>IF(E45="","",IF(②選手情報入力!T54="","",IF(K45=1,IF(②選手情報入力!$U$7="","",②選手情報入力!$U$7),IF(②選手情報入力!$U$8="","",②選手情報入力!$U$8))))</f>
        <v/>
      </c>
      <c r="AE45" t="str">
        <f>IF(E45="","",IF(②選手情報入力!T54="","",IF(K45=1,IF(②選手情報入力!$T$7="",0,1),IF(②選手情報入力!$T$8="",0,1))))</f>
        <v/>
      </c>
      <c r="AF45" t="str">
        <f>IF(E45="","",IF(②選手情報入力!T54="","",2))</f>
        <v/>
      </c>
      <c r="AG45" t="str">
        <f>IF(E45="","",IF(②選手情報入力!V54="","",IF(K45=1,種目情報!$J$5,種目情報!$J$7)))</f>
        <v/>
      </c>
      <c r="AH45" t="str">
        <f>IF(E45="","",IF(②選手情報入力!V54="","",IF(K45=1,IF(②選手情報入力!$W$7="","",②選手情報入力!$W$7),IF(②選手情報入力!$W$8="","",②選手情報入力!$W$8))))</f>
        <v/>
      </c>
      <c r="AI45" t="str">
        <f>IF(E45="","",IF(②選手情報入力!V54="","",IF(K45=1,IF(②選手情報入力!$V$7="",0,1),IF(②選手情報入力!$V$8="",0,1))))</f>
        <v/>
      </c>
      <c r="AJ45" t="str">
        <f>IF(E45="","",IF(②選手情報入力!V54="","",2))</f>
        <v/>
      </c>
    </row>
    <row r="46" spans="1:36">
      <c r="A46" t="str">
        <f t="shared" si="0"/>
        <v/>
      </c>
      <c r="B46" t="str">
        <f>IF(E46="","",①団体情報入力!$C$5)</f>
        <v/>
      </c>
      <c r="D46" t="str">
        <f>IF(①団体情報入力!C$10="","",①団体情報入力!C$10)</f>
        <v/>
      </c>
      <c r="E46" t="str">
        <f>IF(②選手情報入力!C55="","",②選手情報入力!C55)</f>
        <v/>
      </c>
      <c r="F46" t="str">
        <f>IF(E46="","",②選手情報入力!D55)</f>
        <v/>
      </c>
      <c r="G46" t="str">
        <f>IF(E46="","",ASC(②選手情報入力!E55))</f>
        <v/>
      </c>
      <c r="H46" t="str">
        <f t="shared" si="1"/>
        <v/>
      </c>
      <c r="I46" t="str">
        <f>IF(E46="","",②選手情報入力!F55&amp;" "&amp;②選手情報入力!G55)</f>
        <v/>
      </c>
      <c r="J46" t="str">
        <f>IF(E46="","",IF(②選手情報入力!H55="","JPN",LEFT(②選手情報入力!H55,3)))</f>
        <v/>
      </c>
      <c r="K46" t="str">
        <f>IF(E46="","",IF(②選手情報入力!I55="男",1,2))</f>
        <v/>
      </c>
      <c r="L46" t="str">
        <f>IF(E46="","",IF(②選手情報入力!J55="","",②選手情報入力!J55))</f>
        <v/>
      </c>
      <c r="M46" t="str">
        <f>IF(E46="","",LEFT(②選手情報入力!K55,4))</f>
        <v/>
      </c>
      <c r="N46" t="str">
        <f>IF(E46="","",RIGHT(②選手情報入力!K55,4))</f>
        <v/>
      </c>
      <c r="O46" t="str">
        <f t="shared" si="2"/>
        <v/>
      </c>
      <c r="Q46" t="str">
        <f>IF(E46="","",IF(②選手情報入力!L55="","",IF(K46=1,VLOOKUP(②選手情報入力!L55,種目情報!$A$4:$B$169,2,FALSE),VLOOKUP(②選手情報入力!L55,種目情報!$E$4:$F$136,2,FALSE))))</f>
        <v/>
      </c>
      <c r="R46" t="str">
        <f>IF(E46="","",IF(②選手情報入力!M55="","",②選手情報入力!M55))</f>
        <v/>
      </c>
      <c r="S46" s="28"/>
      <c r="T46" t="str">
        <f>IF(E46="","",IF(②選手情報入力!L55="","",IF(K46=1,VLOOKUP(②選手情報入力!L55,種目情報!$A$4:$C$137,3,FALSE),VLOOKUP(②選手情報入力!L55,種目情報!$E$4:$G$129,3,FALSE))))</f>
        <v/>
      </c>
      <c r="U46" t="str">
        <f>IF(E46="","",IF(②選手情報入力!O55="","",IF(K46=1,VLOOKUP(②選手情報入力!O55,種目情報!$A$4:$B$153,2,FALSE),VLOOKUP(②選手情報入力!O55,種目情報!$E$4:$F$129,2,FALSE))))</f>
        <v/>
      </c>
      <c r="V46" t="str">
        <f>IF(E46="","",IF(②選手情報入力!P55="","",②選手情報入力!P55))</f>
        <v/>
      </c>
      <c r="W46" s="28" t="str">
        <f>IF(E46="","",IF(②選手情報入力!N55="","",1))</f>
        <v/>
      </c>
      <c r="X46" t="str">
        <f>IF(E46="","",IF(②選手情報入力!O55="","",IF(K46=1,VLOOKUP(②選手情報入力!O55,種目情報!$A$4:$C$137,3,FALSE),VLOOKUP(②選手情報入力!O55,種目情報!$E$4:$G$129,3,FALSE))))</f>
        <v/>
      </c>
      <c r="Y46" t="str">
        <f>IF(E46="","",IF(②選手情報入力!R55="","",IF(K46=1,VLOOKUP(②選手情報入力!R55,種目情報!$A$4:$B$153,2,FALSE),VLOOKUP(②選手情報入力!R55,種目情報!$E$4:$F$129,2,FALSE))))</f>
        <v/>
      </c>
      <c r="Z46" t="str">
        <f>IF(E46="","",IF(②選手情報入力!S55="","",②選手情報入力!S55))</f>
        <v/>
      </c>
      <c r="AA46" s="28" t="str">
        <f>IF(E46="","",IF(②選手情報入力!Q55="","",1))</f>
        <v/>
      </c>
      <c r="AB46" t="str">
        <f>IF(E46="","",IF(②選手情報入力!R55="","",IF(K46=1,VLOOKUP(②選手情報入力!R55,種目情報!$A$4:$C$137,3,FALSE),VLOOKUP(②選手情報入力!R55,種目情報!$E$4:$G$129,3,FALSE))))</f>
        <v/>
      </c>
      <c r="AC46" t="str">
        <f>IF(E46="","",IF(②選手情報入力!T55="","",IF(K46=1,種目情報!$J$4,種目情報!$J$6)))</f>
        <v/>
      </c>
      <c r="AD46" t="str">
        <f>IF(E46="","",IF(②選手情報入力!T55="","",IF(K46=1,IF(②選手情報入力!$U$7="","",②選手情報入力!$U$7),IF(②選手情報入力!$U$8="","",②選手情報入力!$U$8))))</f>
        <v/>
      </c>
      <c r="AE46" t="str">
        <f>IF(E46="","",IF(②選手情報入力!T55="","",IF(K46=1,IF(②選手情報入力!$T$7="",0,1),IF(②選手情報入力!$T$8="",0,1))))</f>
        <v/>
      </c>
      <c r="AF46" t="str">
        <f>IF(E46="","",IF(②選手情報入力!T55="","",2))</f>
        <v/>
      </c>
      <c r="AG46" t="str">
        <f>IF(E46="","",IF(②選手情報入力!V55="","",IF(K46=1,種目情報!$J$5,種目情報!$J$7)))</f>
        <v/>
      </c>
      <c r="AH46" t="str">
        <f>IF(E46="","",IF(②選手情報入力!V55="","",IF(K46=1,IF(②選手情報入力!$W$7="","",②選手情報入力!$W$7),IF(②選手情報入力!$W$8="","",②選手情報入力!$W$8))))</f>
        <v/>
      </c>
      <c r="AI46" t="str">
        <f>IF(E46="","",IF(②選手情報入力!V55="","",IF(K46=1,IF(②選手情報入力!$V$7="",0,1),IF(②選手情報入力!$V$8="",0,1))))</f>
        <v/>
      </c>
      <c r="AJ46" t="str">
        <f>IF(E46="","",IF(②選手情報入力!V55="","",2))</f>
        <v/>
      </c>
    </row>
    <row r="47" spans="1:36">
      <c r="A47" t="str">
        <f t="shared" si="0"/>
        <v/>
      </c>
      <c r="B47" t="str">
        <f>IF(E47="","",①団体情報入力!$C$5)</f>
        <v/>
      </c>
      <c r="D47" t="str">
        <f>IF(①団体情報入力!C$10="","",①団体情報入力!C$10)</f>
        <v/>
      </c>
      <c r="E47" t="str">
        <f>IF(②選手情報入力!C56="","",②選手情報入力!C56)</f>
        <v/>
      </c>
      <c r="F47" t="str">
        <f>IF(E47="","",②選手情報入力!D56)</f>
        <v/>
      </c>
      <c r="G47" t="str">
        <f>IF(E47="","",ASC(②選手情報入力!E56))</f>
        <v/>
      </c>
      <c r="H47" t="str">
        <f t="shared" si="1"/>
        <v/>
      </c>
      <c r="I47" t="str">
        <f>IF(E47="","",②選手情報入力!F56&amp;" "&amp;②選手情報入力!G56)</f>
        <v/>
      </c>
      <c r="J47" t="str">
        <f>IF(E47="","",IF(②選手情報入力!H56="","JPN",LEFT(②選手情報入力!H56,3)))</f>
        <v/>
      </c>
      <c r="K47" t="str">
        <f>IF(E47="","",IF(②選手情報入力!I56="男",1,2))</f>
        <v/>
      </c>
      <c r="L47" t="str">
        <f>IF(E47="","",IF(②選手情報入力!J56="","",②選手情報入力!J56))</f>
        <v/>
      </c>
      <c r="M47" t="str">
        <f>IF(E47="","",LEFT(②選手情報入力!K56,4))</f>
        <v/>
      </c>
      <c r="N47" t="str">
        <f>IF(E47="","",RIGHT(②選手情報入力!K56,4))</f>
        <v/>
      </c>
      <c r="O47" t="str">
        <f t="shared" si="2"/>
        <v/>
      </c>
      <c r="Q47" t="str">
        <f>IF(E47="","",IF(②選手情報入力!L56="","",IF(K47=1,VLOOKUP(②選手情報入力!L56,種目情報!$A$4:$B$169,2,FALSE),VLOOKUP(②選手情報入力!L56,種目情報!$E$4:$F$136,2,FALSE))))</f>
        <v/>
      </c>
      <c r="R47" t="str">
        <f>IF(E47="","",IF(②選手情報入力!M56="","",②選手情報入力!M56))</f>
        <v/>
      </c>
      <c r="S47" s="28"/>
      <c r="T47" t="str">
        <f>IF(E47="","",IF(②選手情報入力!L56="","",IF(K47=1,VLOOKUP(②選手情報入力!L56,種目情報!$A$4:$C$137,3,FALSE),VLOOKUP(②選手情報入力!L56,種目情報!$E$4:$G$129,3,FALSE))))</f>
        <v/>
      </c>
      <c r="U47" t="str">
        <f>IF(E47="","",IF(②選手情報入力!O56="","",IF(K47=1,VLOOKUP(②選手情報入力!O56,種目情報!$A$4:$B$153,2,FALSE),VLOOKUP(②選手情報入力!O56,種目情報!$E$4:$F$129,2,FALSE))))</f>
        <v/>
      </c>
      <c r="V47" t="str">
        <f>IF(E47="","",IF(②選手情報入力!P56="","",②選手情報入力!P56))</f>
        <v/>
      </c>
      <c r="W47" s="28" t="str">
        <f>IF(E47="","",IF(②選手情報入力!N56="","",1))</f>
        <v/>
      </c>
      <c r="X47" t="str">
        <f>IF(E47="","",IF(②選手情報入力!O56="","",IF(K47=1,VLOOKUP(②選手情報入力!O56,種目情報!$A$4:$C$137,3,FALSE),VLOOKUP(②選手情報入力!O56,種目情報!$E$4:$G$129,3,FALSE))))</f>
        <v/>
      </c>
      <c r="Y47" t="str">
        <f>IF(E47="","",IF(②選手情報入力!R56="","",IF(K47=1,VLOOKUP(②選手情報入力!R56,種目情報!$A$4:$B$153,2,FALSE),VLOOKUP(②選手情報入力!R56,種目情報!$E$4:$F$129,2,FALSE))))</f>
        <v/>
      </c>
      <c r="Z47" t="str">
        <f>IF(E47="","",IF(②選手情報入力!S56="","",②選手情報入力!S56))</f>
        <v/>
      </c>
      <c r="AA47" s="28" t="str">
        <f>IF(E47="","",IF(②選手情報入力!Q56="","",1))</f>
        <v/>
      </c>
      <c r="AB47" t="str">
        <f>IF(E47="","",IF(②選手情報入力!R56="","",IF(K47=1,VLOOKUP(②選手情報入力!R56,種目情報!$A$4:$C$137,3,FALSE),VLOOKUP(②選手情報入力!R56,種目情報!$E$4:$G$129,3,FALSE))))</f>
        <v/>
      </c>
      <c r="AC47" t="str">
        <f>IF(E47="","",IF(②選手情報入力!T56="","",IF(K47=1,種目情報!$J$4,種目情報!$J$6)))</f>
        <v/>
      </c>
      <c r="AD47" t="str">
        <f>IF(E47="","",IF(②選手情報入力!T56="","",IF(K47=1,IF(②選手情報入力!$U$7="","",②選手情報入力!$U$7),IF(②選手情報入力!$U$8="","",②選手情報入力!$U$8))))</f>
        <v/>
      </c>
      <c r="AE47" t="str">
        <f>IF(E47="","",IF(②選手情報入力!T56="","",IF(K47=1,IF(②選手情報入力!$T$7="",0,1),IF(②選手情報入力!$T$8="",0,1))))</f>
        <v/>
      </c>
      <c r="AF47" t="str">
        <f>IF(E47="","",IF(②選手情報入力!T56="","",2))</f>
        <v/>
      </c>
      <c r="AG47" t="str">
        <f>IF(E47="","",IF(②選手情報入力!V56="","",IF(K47=1,種目情報!$J$5,種目情報!$J$7)))</f>
        <v/>
      </c>
      <c r="AH47" t="str">
        <f>IF(E47="","",IF(②選手情報入力!V56="","",IF(K47=1,IF(②選手情報入力!$W$7="","",②選手情報入力!$W$7),IF(②選手情報入力!$W$8="","",②選手情報入力!$W$8))))</f>
        <v/>
      </c>
      <c r="AI47" t="str">
        <f>IF(E47="","",IF(②選手情報入力!V56="","",IF(K47=1,IF(②選手情報入力!$V$7="",0,1),IF(②選手情報入力!$V$8="",0,1))))</f>
        <v/>
      </c>
      <c r="AJ47" t="str">
        <f>IF(E47="","",IF(②選手情報入力!V56="","",2))</f>
        <v/>
      </c>
    </row>
    <row r="48" spans="1:36">
      <c r="A48" t="str">
        <f t="shared" si="0"/>
        <v/>
      </c>
      <c r="B48" t="str">
        <f>IF(E48="","",①団体情報入力!$C$5)</f>
        <v/>
      </c>
      <c r="D48" t="str">
        <f>IF(①団体情報入力!C$10="","",①団体情報入力!C$10)</f>
        <v/>
      </c>
      <c r="E48" t="str">
        <f>IF(②選手情報入力!C57="","",②選手情報入力!C57)</f>
        <v/>
      </c>
      <c r="F48" t="str">
        <f>IF(E48="","",②選手情報入力!D57)</f>
        <v/>
      </c>
      <c r="G48" t="str">
        <f>IF(E48="","",ASC(②選手情報入力!E57))</f>
        <v/>
      </c>
      <c r="H48" t="str">
        <f t="shared" si="1"/>
        <v/>
      </c>
      <c r="I48" t="str">
        <f>IF(E48="","",②選手情報入力!F57&amp;" "&amp;②選手情報入力!G57)</f>
        <v/>
      </c>
      <c r="J48" t="str">
        <f>IF(E48="","",IF(②選手情報入力!H57="","JPN",LEFT(②選手情報入力!H57,3)))</f>
        <v/>
      </c>
      <c r="K48" t="str">
        <f>IF(E48="","",IF(②選手情報入力!I57="男",1,2))</f>
        <v/>
      </c>
      <c r="L48" t="str">
        <f>IF(E48="","",IF(②選手情報入力!J57="","",②選手情報入力!J57))</f>
        <v/>
      </c>
      <c r="M48" t="str">
        <f>IF(E48="","",LEFT(②選手情報入力!K57,4))</f>
        <v/>
      </c>
      <c r="N48" t="str">
        <f>IF(E48="","",RIGHT(②選手情報入力!K57,4))</f>
        <v/>
      </c>
      <c r="O48" t="str">
        <f t="shared" si="2"/>
        <v/>
      </c>
      <c r="Q48" t="str">
        <f>IF(E48="","",IF(②選手情報入力!L57="","",IF(K48=1,VLOOKUP(②選手情報入力!L57,種目情報!$A$4:$B$169,2,FALSE),VLOOKUP(②選手情報入力!L57,種目情報!$E$4:$F$136,2,FALSE))))</f>
        <v/>
      </c>
      <c r="R48" t="str">
        <f>IF(E48="","",IF(②選手情報入力!M57="","",②選手情報入力!M57))</f>
        <v/>
      </c>
      <c r="S48" s="28"/>
      <c r="T48" t="str">
        <f>IF(E48="","",IF(②選手情報入力!L57="","",IF(K48=1,VLOOKUP(②選手情報入力!L57,種目情報!$A$4:$C$137,3,FALSE),VLOOKUP(②選手情報入力!L57,種目情報!$E$4:$G$129,3,FALSE))))</f>
        <v/>
      </c>
      <c r="U48" t="str">
        <f>IF(E48="","",IF(②選手情報入力!O57="","",IF(K48=1,VLOOKUP(②選手情報入力!O57,種目情報!$A$4:$B$153,2,FALSE),VLOOKUP(②選手情報入力!O57,種目情報!$E$4:$F$129,2,FALSE))))</f>
        <v/>
      </c>
      <c r="V48" t="str">
        <f>IF(E48="","",IF(②選手情報入力!P57="","",②選手情報入力!P57))</f>
        <v/>
      </c>
      <c r="W48" s="28" t="str">
        <f>IF(E48="","",IF(②選手情報入力!N57="","",1))</f>
        <v/>
      </c>
      <c r="X48" t="str">
        <f>IF(E48="","",IF(②選手情報入力!O57="","",IF(K48=1,VLOOKUP(②選手情報入力!O57,種目情報!$A$4:$C$137,3,FALSE),VLOOKUP(②選手情報入力!O57,種目情報!$E$4:$G$129,3,FALSE))))</f>
        <v/>
      </c>
      <c r="Y48" t="str">
        <f>IF(E48="","",IF(②選手情報入力!R57="","",IF(K48=1,VLOOKUP(②選手情報入力!R57,種目情報!$A$4:$B$153,2,FALSE),VLOOKUP(②選手情報入力!R57,種目情報!$E$4:$F$129,2,FALSE))))</f>
        <v/>
      </c>
      <c r="Z48" t="str">
        <f>IF(E48="","",IF(②選手情報入力!S57="","",②選手情報入力!S57))</f>
        <v/>
      </c>
      <c r="AA48" s="28" t="str">
        <f>IF(E48="","",IF(②選手情報入力!Q57="","",1))</f>
        <v/>
      </c>
      <c r="AB48" t="str">
        <f>IF(E48="","",IF(②選手情報入力!R57="","",IF(K48=1,VLOOKUP(②選手情報入力!R57,種目情報!$A$4:$C$137,3,FALSE),VLOOKUP(②選手情報入力!R57,種目情報!$E$4:$G$129,3,FALSE))))</f>
        <v/>
      </c>
      <c r="AC48" t="str">
        <f>IF(E48="","",IF(②選手情報入力!T57="","",IF(K48=1,種目情報!$J$4,種目情報!$J$6)))</f>
        <v/>
      </c>
      <c r="AD48" t="str">
        <f>IF(E48="","",IF(②選手情報入力!T57="","",IF(K48=1,IF(②選手情報入力!$U$7="","",②選手情報入力!$U$7),IF(②選手情報入力!$U$8="","",②選手情報入力!$U$8))))</f>
        <v/>
      </c>
      <c r="AE48" t="str">
        <f>IF(E48="","",IF(②選手情報入力!T57="","",IF(K48=1,IF(②選手情報入力!$T$7="",0,1),IF(②選手情報入力!$T$8="",0,1))))</f>
        <v/>
      </c>
      <c r="AF48" t="str">
        <f>IF(E48="","",IF(②選手情報入力!T57="","",2))</f>
        <v/>
      </c>
      <c r="AG48" t="str">
        <f>IF(E48="","",IF(②選手情報入力!V57="","",IF(K48=1,種目情報!$J$5,種目情報!$J$7)))</f>
        <v/>
      </c>
      <c r="AH48" t="str">
        <f>IF(E48="","",IF(②選手情報入力!V57="","",IF(K48=1,IF(②選手情報入力!$W$7="","",②選手情報入力!$W$7),IF(②選手情報入力!$W$8="","",②選手情報入力!$W$8))))</f>
        <v/>
      </c>
      <c r="AI48" t="str">
        <f>IF(E48="","",IF(②選手情報入力!V57="","",IF(K48=1,IF(②選手情報入力!$V$7="",0,1),IF(②選手情報入力!$V$8="",0,1))))</f>
        <v/>
      </c>
      <c r="AJ48" t="str">
        <f>IF(E48="","",IF(②選手情報入力!V57="","",2))</f>
        <v/>
      </c>
    </row>
    <row r="49" spans="1:36">
      <c r="A49" t="str">
        <f t="shared" si="0"/>
        <v/>
      </c>
      <c r="B49" t="str">
        <f>IF(E49="","",①団体情報入力!$C$5)</f>
        <v/>
      </c>
      <c r="D49" t="str">
        <f>IF(①団体情報入力!C$10="","",①団体情報入力!C$10)</f>
        <v/>
      </c>
      <c r="E49" t="str">
        <f>IF(②選手情報入力!C58="","",②選手情報入力!C58)</f>
        <v/>
      </c>
      <c r="F49" t="str">
        <f>IF(E49="","",②選手情報入力!D58)</f>
        <v/>
      </c>
      <c r="G49" t="str">
        <f>IF(E49="","",ASC(②選手情報入力!E58))</f>
        <v/>
      </c>
      <c r="H49" t="str">
        <f t="shared" si="1"/>
        <v/>
      </c>
      <c r="I49" t="str">
        <f>IF(E49="","",②選手情報入力!F58&amp;" "&amp;②選手情報入力!G58)</f>
        <v/>
      </c>
      <c r="J49" t="str">
        <f>IF(E49="","",IF(②選手情報入力!H58="","JPN",LEFT(②選手情報入力!H58,3)))</f>
        <v/>
      </c>
      <c r="K49" t="str">
        <f>IF(E49="","",IF(②選手情報入力!I58="男",1,2))</f>
        <v/>
      </c>
      <c r="L49" t="str">
        <f>IF(E49="","",IF(②選手情報入力!J58="","",②選手情報入力!J58))</f>
        <v/>
      </c>
      <c r="M49" t="str">
        <f>IF(E49="","",LEFT(②選手情報入力!K58,4))</f>
        <v/>
      </c>
      <c r="N49" t="str">
        <f>IF(E49="","",RIGHT(②選手情報入力!K58,4))</f>
        <v/>
      </c>
      <c r="O49" t="str">
        <f t="shared" si="2"/>
        <v/>
      </c>
      <c r="Q49" t="str">
        <f>IF(E49="","",IF(②選手情報入力!L58="","",IF(K49=1,VLOOKUP(②選手情報入力!L58,種目情報!$A$4:$B$169,2,FALSE),VLOOKUP(②選手情報入力!L58,種目情報!$E$4:$F$136,2,FALSE))))</f>
        <v/>
      </c>
      <c r="R49" t="str">
        <f>IF(E49="","",IF(②選手情報入力!M58="","",②選手情報入力!M58))</f>
        <v/>
      </c>
      <c r="S49" s="28"/>
      <c r="T49" t="str">
        <f>IF(E49="","",IF(②選手情報入力!L58="","",IF(K49=1,VLOOKUP(②選手情報入力!L58,種目情報!$A$4:$C$137,3,FALSE),VLOOKUP(②選手情報入力!L58,種目情報!$E$4:$G$129,3,FALSE))))</f>
        <v/>
      </c>
      <c r="U49" t="str">
        <f>IF(E49="","",IF(②選手情報入力!O58="","",IF(K49=1,VLOOKUP(②選手情報入力!O58,種目情報!$A$4:$B$153,2,FALSE),VLOOKUP(②選手情報入力!O58,種目情報!$E$4:$F$129,2,FALSE))))</f>
        <v/>
      </c>
      <c r="V49" t="str">
        <f>IF(E49="","",IF(②選手情報入力!P58="","",②選手情報入力!P58))</f>
        <v/>
      </c>
      <c r="W49" s="28" t="str">
        <f>IF(E49="","",IF(②選手情報入力!N58="","",1))</f>
        <v/>
      </c>
      <c r="X49" t="str">
        <f>IF(E49="","",IF(②選手情報入力!O58="","",IF(K49=1,VLOOKUP(②選手情報入力!O58,種目情報!$A$4:$C$137,3,FALSE),VLOOKUP(②選手情報入力!O58,種目情報!$E$4:$G$129,3,FALSE))))</f>
        <v/>
      </c>
      <c r="Y49" t="str">
        <f>IF(E49="","",IF(②選手情報入力!R58="","",IF(K49=1,VLOOKUP(②選手情報入力!R58,種目情報!$A$4:$B$153,2,FALSE),VLOOKUP(②選手情報入力!R58,種目情報!$E$4:$F$129,2,FALSE))))</f>
        <v/>
      </c>
      <c r="Z49" t="str">
        <f>IF(E49="","",IF(②選手情報入力!S58="","",②選手情報入力!S58))</f>
        <v/>
      </c>
      <c r="AA49" s="28" t="str">
        <f>IF(E49="","",IF(②選手情報入力!Q58="","",1))</f>
        <v/>
      </c>
      <c r="AB49" t="str">
        <f>IF(E49="","",IF(②選手情報入力!R58="","",IF(K49=1,VLOOKUP(②選手情報入力!R58,種目情報!$A$4:$C$137,3,FALSE),VLOOKUP(②選手情報入力!R58,種目情報!$E$4:$G$129,3,FALSE))))</f>
        <v/>
      </c>
      <c r="AC49" t="str">
        <f>IF(E49="","",IF(②選手情報入力!T58="","",IF(K49=1,種目情報!$J$4,種目情報!$J$6)))</f>
        <v/>
      </c>
      <c r="AD49" t="str">
        <f>IF(E49="","",IF(②選手情報入力!T58="","",IF(K49=1,IF(②選手情報入力!$U$7="","",②選手情報入力!$U$7),IF(②選手情報入力!$U$8="","",②選手情報入力!$U$8))))</f>
        <v/>
      </c>
      <c r="AE49" t="str">
        <f>IF(E49="","",IF(②選手情報入力!T58="","",IF(K49=1,IF(②選手情報入力!$T$7="",0,1),IF(②選手情報入力!$T$8="",0,1))))</f>
        <v/>
      </c>
      <c r="AF49" t="str">
        <f>IF(E49="","",IF(②選手情報入力!T58="","",2))</f>
        <v/>
      </c>
      <c r="AG49" t="str">
        <f>IF(E49="","",IF(②選手情報入力!V58="","",IF(K49=1,種目情報!$J$5,種目情報!$J$7)))</f>
        <v/>
      </c>
      <c r="AH49" t="str">
        <f>IF(E49="","",IF(②選手情報入力!V58="","",IF(K49=1,IF(②選手情報入力!$W$7="","",②選手情報入力!$W$7),IF(②選手情報入力!$W$8="","",②選手情報入力!$W$8))))</f>
        <v/>
      </c>
      <c r="AI49" t="str">
        <f>IF(E49="","",IF(②選手情報入力!V58="","",IF(K49=1,IF(②選手情報入力!$V$7="",0,1),IF(②選手情報入力!$V$8="",0,1))))</f>
        <v/>
      </c>
      <c r="AJ49" t="str">
        <f>IF(E49="","",IF(②選手情報入力!V58="","",2))</f>
        <v/>
      </c>
    </row>
    <row r="50" spans="1:36">
      <c r="A50" t="str">
        <f t="shared" si="0"/>
        <v/>
      </c>
      <c r="B50" t="str">
        <f>IF(E50="","",①団体情報入力!$C$5)</f>
        <v/>
      </c>
      <c r="D50" t="str">
        <f>IF(①団体情報入力!C$10="","",①団体情報入力!C$10)</f>
        <v/>
      </c>
      <c r="E50" t="str">
        <f>IF(②選手情報入力!C59="","",②選手情報入力!C59)</f>
        <v/>
      </c>
      <c r="F50" t="str">
        <f>IF(E50="","",②選手情報入力!D59)</f>
        <v/>
      </c>
      <c r="G50" t="str">
        <f>IF(E50="","",ASC(②選手情報入力!E59))</f>
        <v/>
      </c>
      <c r="H50" t="str">
        <f t="shared" si="1"/>
        <v/>
      </c>
      <c r="I50" t="str">
        <f>IF(E50="","",②選手情報入力!F59&amp;" "&amp;②選手情報入力!G59)</f>
        <v/>
      </c>
      <c r="J50" t="str">
        <f>IF(E50="","",IF(②選手情報入力!H59="","JPN",LEFT(②選手情報入力!H59,3)))</f>
        <v/>
      </c>
      <c r="K50" t="str">
        <f>IF(E50="","",IF(②選手情報入力!I59="男",1,2))</f>
        <v/>
      </c>
      <c r="L50" t="str">
        <f>IF(E50="","",IF(②選手情報入力!J59="","",②選手情報入力!J59))</f>
        <v/>
      </c>
      <c r="M50" t="str">
        <f>IF(E50="","",LEFT(②選手情報入力!K59,4))</f>
        <v/>
      </c>
      <c r="N50" t="str">
        <f>IF(E50="","",RIGHT(②選手情報入力!K59,4))</f>
        <v/>
      </c>
      <c r="O50" t="str">
        <f t="shared" si="2"/>
        <v/>
      </c>
      <c r="Q50" t="str">
        <f>IF(E50="","",IF(②選手情報入力!L59="","",IF(K50=1,VLOOKUP(②選手情報入力!L59,種目情報!$A$4:$B$169,2,FALSE),VLOOKUP(②選手情報入力!L59,種目情報!$E$4:$F$136,2,FALSE))))</f>
        <v/>
      </c>
      <c r="R50" t="str">
        <f>IF(E50="","",IF(②選手情報入力!M59="","",②選手情報入力!M59))</f>
        <v/>
      </c>
      <c r="S50" s="28"/>
      <c r="T50" t="str">
        <f>IF(E50="","",IF(②選手情報入力!L59="","",IF(K50=1,VLOOKUP(②選手情報入力!L59,種目情報!$A$4:$C$137,3,FALSE),VLOOKUP(②選手情報入力!L59,種目情報!$E$4:$G$129,3,FALSE))))</f>
        <v/>
      </c>
      <c r="U50" t="str">
        <f>IF(E50="","",IF(②選手情報入力!O59="","",IF(K50=1,VLOOKUP(②選手情報入力!O59,種目情報!$A$4:$B$153,2,FALSE),VLOOKUP(②選手情報入力!O59,種目情報!$E$4:$F$129,2,FALSE))))</f>
        <v/>
      </c>
      <c r="V50" t="str">
        <f>IF(E50="","",IF(②選手情報入力!P59="","",②選手情報入力!P59))</f>
        <v/>
      </c>
      <c r="W50" s="28" t="str">
        <f>IF(E50="","",IF(②選手情報入力!N59="","",1))</f>
        <v/>
      </c>
      <c r="X50" t="str">
        <f>IF(E50="","",IF(②選手情報入力!O59="","",IF(K50=1,VLOOKUP(②選手情報入力!O59,種目情報!$A$4:$C$137,3,FALSE),VLOOKUP(②選手情報入力!O59,種目情報!$E$4:$G$129,3,FALSE))))</f>
        <v/>
      </c>
      <c r="Y50" t="str">
        <f>IF(E50="","",IF(②選手情報入力!R59="","",IF(K50=1,VLOOKUP(②選手情報入力!R59,種目情報!$A$4:$B$153,2,FALSE),VLOOKUP(②選手情報入力!R59,種目情報!$E$4:$F$129,2,FALSE))))</f>
        <v/>
      </c>
      <c r="Z50" t="str">
        <f>IF(E50="","",IF(②選手情報入力!S59="","",②選手情報入力!S59))</f>
        <v/>
      </c>
      <c r="AA50" s="28" t="str">
        <f>IF(E50="","",IF(②選手情報入力!Q59="","",1))</f>
        <v/>
      </c>
      <c r="AB50" t="str">
        <f>IF(E50="","",IF(②選手情報入力!R59="","",IF(K50=1,VLOOKUP(②選手情報入力!R59,種目情報!$A$4:$C$137,3,FALSE),VLOOKUP(②選手情報入力!R59,種目情報!$E$4:$G$129,3,FALSE))))</f>
        <v/>
      </c>
      <c r="AC50" t="str">
        <f>IF(E50="","",IF(②選手情報入力!T59="","",IF(K50=1,種目情報!$J$4,種目情報!$J$6)))</f>
        <v/>
      </c>
      <c r="AD50" t="str">
        <f>IF(E50="","",IF(②選手情報入力!T59="","",IF(K50=1,IF(②選手情報入力!$U$7="","",②選手情報入力!$U$7),IF(②選手情報入力!$U$8="","",②選手情報入力!$U$8))))</f>
        <v/>
      </c>
      <c r="AE50" t="str">
        <f>IF(E50="","",IF(②選手情報入力!T59="","",IF(K50=1,IF(②選手情報入力!$T$7="",0,1),IF(②選手情報入力!$T$8="",0,1))))</f>
        <v/>
      </c>
      <c r="AF50" t="str">
        <f>IF(E50="","",IF(②選手情報入力!T59="","",2))</f>
        <v/>
      </c>
      <c r="AG50" t="str">
        <f>IF(E50="","",IF(②選手情報入力!V59="","",IF(K50=1,種目情報!$J$5,種目情報!$J$7)))</f>
        <v/>
      </c>
      <c r="AH50" t="str">
        <f>IF(E50="","",IF(②選手情報入力!V59="","",IF(K50=1,IF(②選手情報入力!$W$7="","",②選手情報入力!$W$7),IF(②選手情報入力!$W$8="","",②選手情報入力!$W$8))))</f>
        <v/>
      </c>
      <c r="AI50" t="str">
        <f>IF(E50="","",IF(②選手情報入力!V59="","",IF(K50=1,IF(②選手情報入力!$V$7="",0,1),IF(②選手情報入力!$V$8="",0,1))))</f>
        <v/>
      </c>
      <c r="AJ50" t="str">
        <f>IF(E50="","",IF(②選手情報入力!V59="","",2))</f>
        <v/>
      </c>
    </row>
    <row r="51" spans="1:36">
      <c r="A51" t="str">
        <f t="shared" si="0"/>
        <v/>
      </c>
      <c r="B51" t="str">
        <f>IF(E51="","",①団体情報入力!$C$5)</f>
        <v/>
      </c>
      <c r="D51" t="str">
        <f>IF(①団体情報入力!C$10="","",①団体情報入力!C$10)</f>
        <v/>
      </c>
      <c r="E51" t="str">
        <f>IF(②選手情報入力!C60="","",②選手情報入力!C60)</f>
        <v/>
      </c>
      <c r="F51" t="str">
        <f>IF(E51="","",②選手情報入力!D60)</f>
        <v/>
      </c>
      <c r="G51" t="str">
        <f>IF(E51="","",ASC(②選手情報入力!E60))</f>
        <v/>
      </c>
      <c r="H51" t="str">
        <f t="shared" si="1"/>
        <v/>
      </c>
      <c r="I51" t="str">
        <f>IF(E51="","",②選手情報入力!F60&amp;" "&amp;②選手情報入力!G60)</f>
        <v/>
      </c>
      <c r="J51" t="str">
        <f>IF(E51="","",IF(②選手情報入力!H60="","JPN",LEFT(②選手情報入力!H60,3)))</f>
        <v/>
      </c>
      <c r="K51" t="str">
        <f>IF(E51="","",IF(②選手情報入力!I60="男",1,2))</f>
        <v/>
      </c>
      <c r="L51" t="str">
        <f>IF(E51="","",IF(②選手情報入力!J60="","",②選手情報入力!J60))</f>
        <v/>
      </c>
      <c r="M51" t="str">
        <f>IF(E51="","",LEFT(②選手情報入力!K60,4))</f>
        <v/>
      </c>
      <c r="N51" t="str">
        <f>IF(E51="","",RIGHT(②選手情報入力!K60,4))</f>
        <v/>
      </c>
      <c r="O51" t="str">
        <f t="shared" si="2"/>
        <v/>
      </c>
      <c r="Q51" t="str">
        <f>IF(E51="","",IF(②選手情報入力!L60="","",IF(K51=1,VLOOKUP(②選手情報入力!L60,種目情報!$A$4:$B$169,2,FALSE),VLOOKUP(②選手情報入力!L60,種目情報!$E$4:$F$136,2,FALSE))))</f>
        <v/>
      </c>
      <c r="R51" t="str">
        <f>IF(E51="","",IF(②選手情報入力!M60="","",②選手情報入力!M60))</f>
        <v/>
      </c>
      <c r="S51" s="28"/>
      <c r="T51" t="str">
        <f>IF(E51="","",IF(②選手情報入力!L60="","",IF(K51=1,VLOOKUP(②選手情報入力!L60,種目情報!$A$4:$C$137,3,FALSE),VLOOKUP(②選手情報入力!L60,種目情報!$E$4:$G$129,3,FALSE))))</f>
        <v/>
      </c>
      <c r="U51" t="str">
        <f>IF(E51="","",IF(②選手情報入力!O60="","",IF(K51=1,VLOOKUP(②選手情報入力!O60,種目情報!$A$4:$B$153,2,FALSE),VLOOKUP(②選手情報入力!O60,種目情報!$E$4:$F$129,2,FALSE))))</f>
        <v/>
      </c>
      <c r="V51" t="str">
        <f>IF(E51="","",IF(②選手情報入力!P60="","",②選手情報入力!P60))</f>
        <v/>
      </c>
      <c r="W51" s="28" t="str">
        <f>IF(E51="","",IF(②選手情報入力!N60="","",1))</f>
        <v/>
      </c>
      <c r="X51" t="str">
        <f>IF(E51="","",IF(②選手情報入力!O60="","",IF(K51=1,VLOOKUP(②選手情報入力!O60,種目情報!$A$4:$C$137,3,FALSE),VLOOKUP(②選手情報入力!O60,種目情報!$E$4:$G$129,3,FALSE))))</f>
        <v/>
      </c>
      <c r="Y51" t="str">
        <f>IF(E51="","",IF(②選手情報入力!R60="","",IF(K51=1,VLOOKUP(②選手情報入力!R60,種目情報!$A$4:$B$153,2,FALSE),VLOOKUP(②選手情報入力!R60,種目情報!$E$4:$F$129,2,FALSE))))</f>
        <v/>
      </c>
      <c r="Z51" t="str">
        <f>IF(E51="","",IF(②選手情報入力!S60="","",②選手情報入力!S60))</f>
        <v/>
      </c>
      <c r="AA51" s="28" t="str">
        <f>IF(E51="","",IF(②選手情報入力!Q60="","",1))</f>
        <v/>
      </c>
      <c r="AB51" t="str">
        <f>IF(E51="","",IF(②選手情報入力!R60="","",IF(K51=1,VLOOKUP(②選手情報入力!R60,種目情報!$A$4:$C$137,3,FALSE),VLOOKUP(②選手情報入力!R60,種目情報!$E$4:$G$129,3,FALSE))))</f>
        <v/>
      </c>
      <c r="AC51" t="str">
        <f>IF(E51="","",IF(②選手情報入力!T60="","",IF(K51=1,種目情報!$J$4,種目情報!$J$6)))</f>
        <v/>
      </c>
      <c r="AD51" t="str">
        <f>IF(E51="","",IF(②選手情報入力!T60="","",IF(K51=1,IF(②選手情報入力!$U$7="","",②選手情報入力!$U$7),IF(②選手情報入力!$U$8="","",②選手情報入力!$U$8))))</f>
        <v/>
      </c>
      <c r="AE51" t="str">
        <f>IF(E51="","",IF(②選手情報入力!T60="","",IF(K51=1,IF(②選手情報入力!$T$7="",0,1),IF(②選手情報入力!$T$8="",0,1))))</f>
        <v/>
      </c>
      <c r="AF51" t="str">
        <f>IF(E51="","",IF(②選手情報入力!T60="","",2))</f>
        <v/>
      </c>
      <c r="AG51" t="str">
        <f>IF(E51="","",IF(②選手情報入力!V60="","",IF(K51=1,種目情報!$J$5,種目情報!$J$7)))</f>
        <v/>
      </c>
      <c r="AH51" t="str">
        <f>IF(E51="","",IF(②選手情報入力!V60="","",IF(K51=1,IF(②選手情報入力!$W$7="","",②選手情報入力!$W$7),IF(②選手情報入力!$W$8="","",②選手情報入力!$W$8))))</f>
        <v/>
      </c>
      <c r="AI51" t="str">
        <f>IF(E51="","",IF(②選手情報入力!V60="","",IF(K51=1,IF(②選手情報入力!$V$7="",0,1),IF(②選手情報入力!$V$8="",0,1))))</f>
        <v/>
      </c>
      <c r="AJ51" t="str">
        <f>IF(E51="","",IF(②選手情報入力!V60="","",2))</f>
        <v/>
      </c>
    </row>
    <row r="52" spans="1:36">
      <c r="A52" t="str">
        <f t="shared" si="0"/>
        <v/>
      </c>
      <c r="B52" t="str">
        <f>IF(E52="","",①団体情報入力!$C$5)</f>
        <v/>
      </c>
      <c r="D52" t="str">
        <f>IF(①団体情報入力!C$10="","",①団体情報入力!C$10)</f>
        <v/>
      </c>
      <c r="E52" t="str">
        <f>IF(②選手情報入力!C61="","",②選手情報入力!C61)</f>
        <v/>
      </c>
      <c r="F52" t="str">
        <f>IF(E52="","",②選手情報入力!D61)</f>
        <v/>
      </c>
      <c r="G52" t="str">
        <f>IF(E52="","",ASC(②選手情報入力!E61))</f>
        <v/>
      </c>
      <c r="H52" t="str">
        <f t="shared" si="1"/>
        <v/>
      </c>
      <c r="I52" t="str">
        <f>IF(E52="","",②選手情報入力!F61&amp;" "&amp;②選手情報入力!G61)</f>
        <v/>
      </c>
      <c r="J52" t="str">
        <f>IF(E52="","",IF(②選手情報入力!H61="","JPN",LEFT(②選手情報入力!H61,3)))</f>
        <v/>
      </c>
      <c r="K52" t="str">
        <f>IF(E52="","",IF(②選手情報入力!I61="男",1,2))</f>
        <v/>
      </c>
      <c r="L52" t="str">
        <f>IF(E52="","",IF(②選手情報入力!J61="","",②選手情報入力!J61))</f>
        <v/>
      </c>
      <c r="M52" t="str">
        <f>IF(E52="","",LEFT(②選手情報入力!K61,4))</f>
        <v/>
      </c>
      <c r="N52" t="str">
        <f>IF(E52="","",RIGHT(②選手情報入力!K61,4))</f>
        <v/>
      </c>
      <c r="O52" t="str">
        <f t="shared" si="2"/>
        <v/>
      </c>
      <c r="Q52" t="str">
        <f>IF(E52="","",IF(②選手情報入力!L61="","",IF(K52=1,VLOOKUP(②選手情報入力!L61,種目情報!$A$4:$B$169,2,FALSE),VLOOKUP(②選手情報入力!L61,種目情報!$E$4:$F$136,2,FALSE))))</f>
        <v/>
      </c>
      <c r="R52" t="str">
        <f>IF(E52="","",IF(②選手情報入力!M61="","",②選手情報入力!M61))</f>
        <v/>
      </c>
      <c r="S52" s="28"/>
      <c r="T52" t="str">
        <f>IF(E52="","",IF(②選手情報入力!L61="","",IF(K52=1,VLOOKUP(②選手情報入力!L61,種目情報!$A$4:$C$137,3,FALSE),VLOOKUP(②選手情報入力!L61,種目情報!$E$4:$G$129,3,FALSE))))</f>
        <v/>
      </c>
      <c r="U52" t="str">
        <f>IF(E52="","",IF(②選手情報入力!O61="","",IF(K52=1,VLOOKUP(②選手情報入力!O61,種目情報!$A$4:$B$153,2,FALSE),VLOOKUP(②選手情報入力!O61,種目情報!$E$4:$F$129,2,FALSE))))</f>
        <v/>
      </c>
      <c r="V52" t="str">
        <f>IF(E52="","",IF(②選手情報入力!P61="","",②選手情報入力!P61))</f>
        <v/>
      </c>
      <c r="W52" s="28" t="str">
        <f>IF(E52="","",IF(②選手情報入力!N61="","",1))</f>
        <v/>
      </c>
      <c r="X52" t="str">
        <f>IF(E52="","",IF(②選手情報入力!O61="","",IF(K52=1,VLOOKUP(②選手情報入力!O61,種目情報!$A$4:$C$137,3,FALSE),VLOOKUP(②選手情報入力!O61,種目情報!$E$4:$G$129,3,FALSE))))</f>
        <v/>
      </c>
      <c r="Y52" t="str">
        <f>IF(E52="","",IF(②選手情報入力!R61="","",IF(K52=1,VLOOKUP(②選手情報入力!R61,種目情報!$A$4:$B$153,2,FALSE),VLOOKUP(②選手情報入力!R61,種目情報!$E$4:$F$129,2,FALSE))))</f>
        <v/>
      </c>
      <c r="Z52" t="str">
        <f>IF(E52="","",IF(②選手情報入力!S61="","",②選手情報入力!S61))</f>
        <v/>
      </c>
      <c r="AA52" s="28" t="str">
        <f>IF(E52="","",IF(②選手情報入力!Q61="","",1))</f>
        <v/>
      </c>
      <c r="AB52" t="str">
        <f>IF(E52="","",IF(②選手情報入力!R61="","",IF(K52=1,VLOOKUP(②選手情報入力!R61,種目情報!$A$4:$C$137,3,FALSE),VLOOKUP(②選手情報入力!R61,種目情報!$E$4:$G$129,3,FALSE))))</f>
        <v/>
      </c>
      <c r="AC52" t="str">
        <f>IF(E52="","",IF(②選手情報入力!T61="","",IF(K52=1,種目情報!$J$4,種目情報!$J$6)))</f>
        <v/>
      </c>
      <c r="AD52" t="str">
        <f>IF(E52="","",IF(②選手情報入力!T61="","",IF(K52=1,IF(②選手情報入力!$U$7="","",②選手情報入力!$U$7),IF(②選手情報入力!$U$8="","",②選手情報入力!$U$8))))</f>
        <v/>
      </c>
      <c r="AE52" t="str">
        <f>IF(E52="","",IF(②選手情報入力!T61="","",IF(K52=1,IF(②選手情報入力!$T$7="",0,1),IF(②選手情報入力!$T$8="",0,1))))</f>
        <v/>
      </c>
      <c r="AF52" t="str">
        <f>IF(E52="","",IF(②選手情報入力!T61="","",2))</f>
        <v/>
      </c>
      <c r="AG52" t="str">
        <f>IF(E52="","",IF(②選手情報入力!V61="","",IF(K52=1,種目情報!$J$5,種目情報!$J$7)))</f>
        <v/>
      </c>
      <c r="AH52" t="str">
        <f>IF(E52="","",IF(②選手情報入力!V61="","",IF(K52=1,IF(②選手情報入力!$W$7="","",②選手情報入力!$W$7),IF(②選手情報入力!$W$8="","",②選手情報入力!$W$8))))</f>
        <v/>
      </c>
      <c r="AI52" t="str">
        <f>IF(E52="","",IF(②選手情報入力!V61="","",IF(K52=1,IF(②選手情報入力!$V$7="",0,1),IF(②選手情報入力!$V$8="",0,1))))</f>
        <v/>
      </c>
      <c r="AJ52" t="str">
        <f>IF(E52="","",IF(②選手情報入力!V61="","",2))</f>
        <v/>
      </c>
    </row>
    <row r="53" spans="1:36">
      <c r="A53" t="str">
        <f t="shared" si="0"/>
        <v/>
      </c>
      <c r="B53" t="str">
        <f>IF(E53="","",①団体情報入力!$C$5)</f>
        <v/>
      </c>
      <c r="D53" t="str">
        <f>IF(①団体情報入力!C$10="","",①団体情報入力!C$10)</f>
        <v/>
      </c>
      <c r="E53" t="str">
        <f>IF(②選手情報入力!C62="","",②選手情報入力!C62)</f>
        <v/>
      </c>
      <c r="F53" t="str">
        <f>IF(E53="","",②選手情報入力!D62)</f>
        <v/>
      </c>
      <c r="G53" t="str">
        <f>IF(E53="","",ASC(②選手情報入力!E62))</f>
        <v/>
      </c>
      <c r="H53" t="str">
        <f t="shared" si="1"/>
        <v/>
      </c>
      <c r="I53" t="str">
        <f>IF(E53="","",②選手情報入力!F62&amp;" "&amp;②選手情報入力!G62)</f>
        <v/>
      </c>
      <c r="J53" t="str">
        <f>IF(E53="","",IF(②選手情報入力!H62="","JPN",LEFT(②選手情報入力!H62,3)))</f>
        <v/>
      </c>
      <c r="K53" t="str">
        <f>IF(E53="","",IF(②選手情報入力!I62="男",1,2))</f>
        <v/>
      </c>
      <c r="L53" t="str">
        <f>IF(E53="","",IF(②選手情報入力!J62="","",②選手情報入力!J62))</f>
        <v/>
      </c>
      <c r="M53" t="str">
        <f>IF(E53="","",LEFT(②選手情報入力!K62,4))</f>
        <v/>
      </c>
      <c r="N53" t="str">
        <f>IF(E53="","",RIGHT(②選手情報入力!K62,4))</f>
        <v/>
      </c>
      <c r="O53" t="str">
        <f t="shared" si="2"/>
        <v/>
      </c>
      <c r="Q53" t="str">
        <f>IF(E53="","",IF(②選手情報入力!L62="","",IF(K53=1,VLOOKUP(②選手情報入力!L62,種目情報!$A$4:$B$169,2,FALSE),VLOOKUP(②選手情報入力!L62,種目情報!$E$4:$F$136,2,FALSE))))</f>
        <v/>
      </c>
      <c r="R53" t="str">
        <f>IF(E53="","",IF(②選手情報入力!M62="","",②選手情報入力!M62))</f>
        <v/>
      </c>
      <c r="S53" s="28"/>
      <c r="T53" t="str">
        <f>IF(E53="","",IF(②選手情報入力!L62="","",IF(K53=1,VLOOKUP(②選手情報入力!L62,種目情報!$A$4:$C$137,3,FALSE),VLOOKUP(②選手情報入力!L62,種目情報!$E$4:$G$129,3,FALSE))))</f>
        <v/>
      </c>
      <c r="U53" t="str">
        <f>IF(E53="","",IF(②選手情報入力!O62="","",IF(K53=1,VLOOKUP(②選手情報入力!O62,種目情報!$A$4:$B$153,2,FALSE),VLOOKUP(②選手情報入力!O62,種目情報!$E$4:$F$129,2,FALSE))))</f>
        <v/>
      </c>
      <c r="V53" t="str">
        <f>IF(E53="","",IF(②選手情報入力!P62="","",②選手情報入力!P62))</f>
        <v/>
      </c>
      <c r="W53" s="28" t="str">
        <f>IF(E53="","",IF(②選手情報入力!N62="","",1))</f>
        <v/>
      </c>
      <c r="X53" t="str">
        <f>IF(E53="","",IF(②選手情報入力!O62="","",IF(K53=1,VLOOKUP(②選手情報入力!O62,種目情報!$A$4:$C$137,3,FALSE),VLOOKUP(②選手情報入力!O62,種目情報!$E$4:$G$129,3,FALSE))))</f>
        <v/>
      </c>
      <c r="Y53" t="str">
        <f>IF(E53="","",IF(②選手情報入力!R62="","",IF(K53=1,VLOOKUP(②選手情報入力!R62,種目情報!$A$4:$B$153,2,FALSE),VLOOKUP(②選手情報入力!R62,種目情報!$E$4:$F$129,2,FALSE))))</f>
        <v/>
      </c>
      <c r="Z53" t="str">
        <f>IF(E53="","",IF(②選手情報入力!S62="","",②選手情報入力!S62))</f>
        <v/>
      </c>
      <c r="AA53" s="28" t="str">
        <f>IF(E53="","",IF(②選手情報入力!Q62="","",1))</f>
        <v/>
      </c>
      <c r="AB53" t="str">
        <f>IF(E53="","",IF(②選手情報入力!R62="","",IF(K53=1,VLOOKUP(②選手情報入力!R62,種目情報!$A$4:$C$137,3,FALSE),VLOOKUP(②選手情報入力!R62,種目情報!$E$4:$G$129,3,FALSE))))</f>
        <v/>
      </c>
      <c r="AC53" t="str">
        <f>IF(E53="","",IF(②選手情報入力!T62="","",IF(K53=1,種目情報!$J$4,種目情報!$J$6)))</f>
        <v/>
      </c>
      <c r="AD53" t="str">
        <f>IF(E53="","",IF(②選手情報入力!T62="","",IF(K53=1,IF(②選手情報入力!$U$7="","",②選手情報入力!$U$7),IF(②選手情報入力!$U$8="","",②選手情報入力!$U$8))))</f>
        <v/>
      </c>
      <c r="AE53" t="str">
        <f>IF(E53="","",IF(②選手情報入力!T62="","",IF(K53=1,IF(②選手情報入力!$T$7="",0,1),IF(②選手情報入力!$T$8="",0,1))))</f>
        <v/>
      </c>
      <c r="AF53" t="str">
        <f>IF(E53="","",IF(②選手情報入力!T62="","",2))</f>
        <v/>
      </c>
      <c r="AG53" t="str">
        <f>IF(E53="","",IF(②選手情報入力!V62="","",IF(K53=1,種目情報!$J$5,種目情報!$J$7)))</f>
        <v/>
      </c>
      <c r="AH53" t="str">
        <f>IF(E53="","",IF(②選手情報入力!V62="","",IF(K53=1,IF(②選手情報入力!$W$7="","",②選手情報入力!$W$7),IF(②選手情報入力!$W$8="","",②選手情報入力!$W$8))))</f>
        <v/>
      </c>
      <c r="AI53" t="str">
        <f>IF(E53="","",IF(②選手情報入力!V62="","",IF(K53=1,IF(②選手情報入力!$V$7="",0,1),IF(②選手情報入力!$V$8="",0,1))))</f>
        <v/>
      </c>
      <c r="AJ53" t="str">
        <f>IF(E53="","",IF(②選手情報入力!V62="","",2))</f>
        <v/>
      </c>
    </row>
    <row r="54" spans="1:36">
      <c r="A54" t="str">
        <f t="shared" si="0"/>
        <v/>
      </c>
      <c r="B54" t="str">
        <f>IF(E54="","",①団体情報入力!$C$5)</f>
        <v/>
      </c>
      <c r="D54" t="str">
        <f>IF(①団体情報入力!C$10="","",①団体情報入力!C$10)</f>
        <v/>
      </c>
      <c r="E54" t="str">
        <f>IF(②選手情報入力!C63="","",②選手情報入力!C63)</f>
        <v/>
      </c>
      <c r="F54" t="str">
        <f>IF(E54="","",②選手情報入力!D63)</f>
        <v/>
      </c>
      <c r="G54" t="str">
        <f>IF(E54="","",ASC(②選手情報入力!E63))</f>
        <v/>
      </c>
      <c r="H54" t="str">
        <f t="shared" si="1"/>
        <v/>
      </c>
      <c r="I54" t="str">
        <f>IF(E54="","",②選手情報入力!F63&amp;" "&amp;②選手情報入力!G63)</f>
        <v/>
      </c>
      <c r="J54" t="str">
        <f>IF(E54="","",IF(②選手情報入力!H63="","JPN",LEFT(②選手情報入力!H63,3)))</f>
        <v/>
      </c>
      <c r="K54" t="str">
        <f>IF(E54="","",IF(②選手情報入力!I63="男",1,2))</f>
        <v/>
      </c>
      <c r="L54" t="str">
        <f>IF(E54="","",IF(②選手情報入力!J63="","",②選手情報入力!J63))</f>
        <v/>
      </c>
      <c r="M54" t="str">
        <f>IF(E54="","",LEFT(②選手情報入力!K63,4))</f>
        <v/>
      </c>
      <c r="N54" t="str">
        <f>IF(E54="","",RIGHT(②選手情報入力!K63,4))</f>
        <v/>
      </c>
      <c r="O54" t="str">
        <f t="shared" si="2"/>
        <v/>
      </c>
      <c r="Q54" t="str">
        <f>IF(E54="","",IF(②選手情報入力!L63="","",IF(K54=1,VLOOKUP(②選手情報入力!L63,種目情報!$A$4:$B$169,2,FALSE),VLOOKUP(②選手情報入力!L63,種目情報!$E$4:$F$136,2,FALSE))))</f>
        <v/>
      </c>
      <c r="R54" t="str">
        <f>IF(E54="","",IF(②選手情報入力!M63="","",②選手情報入力!M63))</f>
        <v/>
      </c>
      <c r="S54" s="28"/>
      <c r="T54" t="str">
        <f>IF(E54="","",IF(②選手情報入力!L63="","",IF(K54=1,VLOOKUP(②選手情報入力!L63,種目情報!$A$4:$C$137,3,FALSE),VLOOKUP(②選手情報入力!L63,種目情報!$E$4:$G$129,3,FALSE))))</f>
        <v/>
      </c>
      <c r="U54" t="str">
        <f>IF(E54="","",IF(②選手情報入力!O63="","",IF(K54=1,VLOOKUP(②選手情報入力!O63,種目情報!$A$4:$B$153,2,FALSE),VLOOKUP(②選手情報入力!O63,種目情報!$E$4:$F$129,2,FALSE))))</f>
        <v/>
      </c>
      <c r="V54" t="str">
        <f>IF(E54="","",IF(②選手情報入力!P63="","",②選手情報入力!P63))</f>
        <v/>
      </c>
      <c r="W54" s="28" t="str">
        <f>IF(E54="","",IF(②選手情報入力!N63="","",1))</f>
        <v/>
      </c>
      <c r="X54" t="str">
        <f>IF(E54="","",IF(②選手情報入力!O63="","",IF(K54=1,VLOOKUP(②選手情報入力!O63,種目情報!$A$4:$C$137,3,FALSE),VLOOKUP(②選手情報入力!O63,種目情報!$E$4:$G$129,3,FALSE))))</f>
        <v/>
      </c>
      <c r="Y54" t="str">
        <f>IF(E54="","",IF(②選手情報入力!R63="","",IF(K54=1,VLOOKUP(②選手情報入力!R63,種目情報!$A$4:$B$153,2,FALSE),VLOOKUP(②選手情報入力!R63,種目情報!$E$4:$F$129,2,FALSE))))</f>
        <v/>
      </c>
      <c r="Z54" t="str">
        <f>IF(E54="","",IF(②選手情報入力!S63="","",②選手情報入力!S63))</f>
        <v/>
      </c>
      <c r="AA54" s="28" t="str">
        <f>IF(E54="","",IF(②選手情報入力!Q63="","",1))</f>
        <v/>
      </c>
      <c r="AB54" t="str">
        <f>IF(E54="","",IF(②選手情報入力!R63="","",IF(K54=1,VLOOKUP(②選手情報入力!R63,種目情報!$A$4:$C$137,3,FALSE),VLOOKUP(②選手情報入力!R63,種目情報!$E$4:$G$129,3,FALSE))))</f>
        <v/>
      </c>
      <c r="AC54" t="str">
        <f>IF(E54="","",IF(②選手情報入力!T63="","",IF(K54=1,種目情報!$J$4,種目情報!$J$6)))</f>
        <v/>
      </c>
      <c r="AD54" t="str">
        <f>IF(E54="","",IF(②選手情報入力!T63="","",IF(K54=1,IF(②選手情報入力!$U$7="","",②選手情報入力!$U$7),IF(②選手情報入力!$U$8="","",②選手情報入力!$U$8))))</f>
        <v/>
      </c>
      <c r="AE54" t="str">
        <f>IF(E54="","",IF(②選手情報入力!T63="","",IF(K54=1,IF(②選手情報入力!$T$7="",0,1),IF(②選手情報入力!$T$8="",0,1))))</f>
        <v/>
      </c>
      <c r="AF54" t="str">
        <f>IF(E54="","",IF(②選手情報入力!T63="","",2))</f>
        <v/>
      </c>
      <c r="AG54" t="str">
        <f>IF(E54="","",IF(②選手情報入力!V63="","",IF(K54=1,種目情報!$J$5,種目情報!$J$7)))</f>
        <v/>
      </c>
      <c r="AH54" t="str">
        <f>IF(E54="","",IF(②選手情報入力!V63="","",IF(K54=1,IF(②選手情報入力!$W$7="","",②選手情報入力!$W$7),IF(②選手情報入力!$W$8="","",②選手情報入力!$W$8))))</f>
        <v/>
      </c>
      <c r="AI54" t="str">
        <f>IF(E54="","",IF(②選手情報入力!V63="","",IF(K54=1,IF(②選手情報入力!$V$7="",0,1),IF(②選手情報入力!$V$8="",0,1))))</f>
        <v/>
      </c>
      <c r="AJ54" t="str">
        <f>IF(E54="","",IF(②選手情報入力!V63="","",2))</f>
        <v/>
      </c>
    </row>
    <row r="55" spans="1:36">
      <c r="A55" t="str">
        <f t="shared" si="0"/>
        <v/>
      </c>
      <c r="B55" t="str">
        <f>IF(E55="","",①団体情報入力!$C$5)</f>
        <v/>
      </c>
      <c r="D55" t="str">
        <f>IF(①団体情報入力!C$10="","",①団体情報入力!C$10)</f>
        <v/>
      </c>
      <c r="E55" t="str">
        <f>IF(②選手情報入力!C64="","",②選手情報入力!C64)</f>
        <v/>
      </c>
      <c r="F55" t="str">
        <f>IF(E55="","",②選手情報入力!D64)</f>
        <v/>
      </c>
      <c r="G55" t="str">
        <f>IF(E55="","",ASC(②選手情報入力!E64))</f>
        <v/>
      </c>
      <c r="H55" t="str">
        <f t="shared" si="1"/>
        <v/>
      </c>
      <c r="I55" t="str">
        <f>IF(E55="","",②選手情報入力!F64&amp;" "&amp;②選手情報入力!G64)</f>
        <v/>
      </c>
      <c r="J55" t="str">
        <f>IF(E55="","",IF(②選手情報入力!H64="","JPN",LEFT(②選手情報入力!H64,3)))</f>
        <v/>
      </c>
      <c r="K55" t="str">
        <f>IF(E55="","",IF(②選手情報入力!I64="男",1,2))</f>
        <v/>
      </c>
      <c r="L55" t="str">
        <f>IF(E55="","",IF(②選手情報入力!J64="","",②選手情報入力!J64))</f>
        <v/>
      </c>
      <c r="M55" t="str">
        <f>IF(E55="","",LEFT(②選手情報入力!K64,4))</f>
        <v/>
      </c>
      <c r="N55" t="str">
        <f>IF(E55="","",RIGHT(②選手情報入力!K64,4))</f>
        <v/>
      </c>
      <c r="O55" t="str">
        <f t="shared" si="2"/>
        <v/>
      </c>
      <c r="Q55" t="str">
        <f>IF(E55="","",IF(②選手情報入力!L64="","",IF(K55=1,VLOOKUP(②選手情報入力!L64,種目情報!$A$4:$B$169,2,FALSE),VLOOKUP(②選手情報入力!L64,種目情報!$E$4:$F$136,2,FALSE))))</f>
        <v/>
      </c>
      <c r="R55" t="str">
        <f>IF(E55="","",IF(②選手情報入力!M64="","",②選手情報入力!M64))</f>
        <v/>
      </c>
      <c r="S55" s="28"/>
      <c r="T55" t="str">
        <f>IF(E55="","",IF(②選手情報入力!L64="","",IF(K55=1,VLOOKUP(②選手情報入力!L64,種目情報!$A$4:$C$137,3,FALSE),VLOOKUP(②選手情報入力!L64,種目情報!$E$4:$G$129,3,FALSE))))</f>
        <v/>
      </c>
      <c r="U55" t="str">
        <f>IF(E55="","",IF(②選手情報入力!O64="","",IF(K55=1,VLOOKUP(②選手情報入力!O64,種目情報!$A$4:$B$153,2,FALSE),VLOOKUP(②選手情報入力!O64,種目情報!$E$4:$F$129,2,FALSE))))</f>
        <v/>
      </c>
      <c r="V55" t="str">
        <f>IF(E55="","",IF(②選手情報入力!P64="","",②選手情報入力!P64))</f>
        <v/>
      </c>
      <c r="W55" s="28" t="str">
        <f>IF(E55="","",IF(②選手情報入力!N64="","",1))</f>
        <v/>
      </c>
      <c r="X55" t="str">
        <f>IF(E55="","",IF(②選手情報入力!O64="","",IF(K55=1,VLOOKUP(②選手情報入力!O64,種目情報!$A$4:$C$137,3,FALSE),VLOOKUP(②選手情報入力!O64,種目情報!$E$4:$G$129,3,FALSE))))</f>
        <v/>
      </c>
      <c r="Y55" t="str">
        <f>IF(E55="","",IF(②選手情報入力!R64="","",IF(K55=1,VLOOKUP(②選手情報入力!R64,種目情報!$A$4:$B$153,2,FALSE),VLOOKUP(②選手情報入力!R64,種目情報!$E$4:$F$129,2,FALSE))))</f>
        <v/>
      </c>
      <c r="Z55" t="str">
        <f>IF(E55="","",IF(②選手情報入力!S64="","",②選手情報入力!S64))</f>
        <v/>
      </c>
      <c r="AA55" s="28" t="str">
        <f>IF(E55="","",IF(②選手情報入力!Q64="","",1))</f>
        <v/>
      </c>
      <c r="AB55" t="str">
        <f>IF(E55="","",IF(②選手情報入力!R64="","",IF(K55=1,VLOOKUP(②選手情報入力!R64,種目情報!$A$4:$C$137,3,FALSE),VLOOKUP(②選手情報入力!R64,種目情報!$E$4:$G$129,3,FALSE))))</f>
        <v/>
      </c>
      <c r="AC55" t="str">
        <f>IF(E55="","",IF(②選手情報入力!T64="","",IF(K55=1,種目情報!$J$4,種目情報!$J$6)))</f>
        <v/>
      </c>
      <c r="AD55" t="str">
        <f>IF(E55="","",IF(②選手情報入力!T64="","",IF(K55=1,IF(②選手情報入力!$U$7="","",②選手情報入力!$U$7),IF(②選手情報入力!$U$8="","",②選手情報入力!$U$8))))</f>
        <v/>
      </c>
      <c r="AE55" t="str">
        <f>IF(E55="","",IF(②選手情報入力!T64="","",IF(K55=1,IF(②選手情報入力!$T$7="",0,1),IF(②選手情報入力!$T$8="",0,1))))</f>
        <v/>
      </c>
      <c r="AF55" t="str">
        <f>IF(E55="","",IF(②選手情報入力!T64="","",2))</f>
        <v/>
      </c>
      <c r="AG55" t="str">
        <f>IF(E55="","",IF(②選手情報入力!V64="","",IF(K55=1,種目情報!$J$5,種目情報!$J$7)))</f>
        <v/>
      </c>
      <c r="AH55" t="str">
        <f>IF(E55="","",IF(②選手情報入力!V64="","",IF(K55=1,IF(②選手情報入力!$W$7="","",②選手情報入力!$W$7),IF(②選手情報入力!$W$8="","",②選手情報入力!$W$8))))</f>
        <v/>
      </c>
      <c r="AI55" t="str">
        <f>IF(E55="","",IF(②選手情報入力!V64="","",IF(K55=1,IF(②選手情報入力!$V$7="",0,1),IF(②選手情報入力!$V$8="",0,1))))</f>
        <v/>
      </c>
      <c r="AJ55" t="str">
        <f>IF(E55="","",IF(②選手情報入力!V64="","",2))</f>
        <v/>
      </c>
    </row>
    <row r="56" spans="1:36">
      <c r="A56" t="str">
        <f t="shared" si="0"/>
        <v/>
      </c>
      <c r="B56" t="str">
        <f>IF(E56="","",①団体情報入力!$C$5)</f>
        <v/>
      </c>
      <c r="D56" t="str">
        <f>IF(①団体情報入力!C$10="","",①団体情報入力!C$10)</f>
        <v/>
      </c>
      <c r="E56" t="str">
        <f>IF(②選手情報入力!C65="","",②選手情報入力!C65)</f>
        <v/>
      </c>
      <c r="F56" t="str">
        <f>IF(E56="","",②選手情報入力!D65)</f>
        <v/>
      </c>
      <c r="G56" t="str">
        <f>IF(E56="","",ASC(②選手情報入力!E65))</f>
        <v/>
      </c>
      <c r="H56" t="str">
        <f t="shared" si="1"/>
        <v/>
      </c>
      <c r="I56" t="str">
        <f>IF(E56="","",②選手情報入力!F65&amp;" "&amp;②選手情報入力!G65)</f>
        <v/>
      </c>
      <c r="J56" t="str">
        <f>IF(E56="","",IF(②選手情報入力!H65="","JPN",LEFT(②選手情報入力!H65,3)))</f>
        <v/>
      </c>
      <c r="K56" t="str">
        <f>IF(E56="","",IF(②選手情報入力!I65="男",1,2))</f>
        <v/>
      </c>
      <c r="L56" t="str">
        <f>IF(E56="","",IF(②選手情報入力!J65="","",②選手情報入力!J65))</f>
        <v/>
      </c>
      <c r="M56" t="str">
        <f>IF(E56="","",LEFT(②選手情報入力!K65,4))</f>
        <v/>
      </c>
      <c r="N56" t="str">
        <f>IF(E56="","",RIGHT(②選手情報入力!K65,4))</f>
        <v/>
      </c>
      <c r="O56" t="str">
        <f t="shared" si="2"/>
        <v/>
      </c>
      <c r="Q56" t="str">
        <f>IF(E56="","",IF(②選手情報入力!L65="","",IF(K56=1,VLOOKUP(②選手情報入力!L65,種目情報!$A$4:$B$169,2,FALSE),VLOOKUP(②選手情報入力!L65,種目情報!$E$4:$F$136,2,FALSE))))</f>
        <v/>
      </c>
      <c r="R56" t="str">
        <f>IF(E56="","",IF(②選手情報入力!M65="","",②選手情報入力!M65))</f>
        <v/>
      </c>
      <c r="S56" s="28"/>
      <c r="T56" t="str">
        <f>IF(E56="","",IF(②選手情報入力!L65="","",IF(K56=1,VLOOKUP(②選手情報入力!L65,種目情報!$A$4:$C$137,3,FALSE),VLOOKUP(②選手情報入力!L65,種目情報!$E$4:$G$129,3,FALSE))))</f>
        <v/>
      </c>
      <c r="U56" t="str">
        <f>IF(E56="","",IF(②選手情報入力!O65="","",IF(K56=1,VLOOKUP(②選手情報入力!O65,種目情報!$A$4:$B$153,2,FALSE),VLOOKUP(②選手情報入力!O65,種目情報!$E$4:$F$129,2,FALSE))))</f>
        <v/>
      </c>
      <c r="V56" t="str">
        <f>IF(E56="","",IF(②選手情報入力!P65="","",②選手情報入力!P65))</f>
        <v/>
      </c>
      <c r="W56" s="28" t="str">
        <f>IF(E56="","",IF(②選手情報入力!N65="","",1))</f>
        <v/>
      </c>
      <c r="X56" t="str">
        <f>IF(E56="","",IF(②選手情報入力!O65="","",IF(K56=1,VLOOKUP(②選手情報入力!O65,種目情報!$A$4:$C$137,3,FALSE),VLOOKUP(②選手情報入力!O65,種目情報!$E$4:$G$129,3,FALSE))))</f>
        <v/>
      </c>
      <c r="Y56" t="str">
        <f>IF(E56="","",IF(②選手情報入力!R65="","",IF(K56=1,VLOOKUP(②選手情報入力!R65,種目情報!$A$4:$B$153,2,FALSE),VLOOKUP(②選手情報入力!R65,種目情報!$E$4:$F$129,2,FALSE))))</f>
        <v/>
      </c>
      <c r="Z56" t="str">
        <f>IF(E56="","",IF(②選手情報入力!S65="","",②選手情報入力!S65))</f>
        <v/>
      </c>
      <c r="AA56" s="28" t="str">
        <f>IF(E56="","",IF(②選手情報入力!Q65="","",1))</f>
        <v/>
      </c>
      <c r="AB56" t="str">
        <f>IF(E56="","",IF(②選手情報入力!R65="","",IF(K56=1,VLOOKUP(②選手情報入力!R65,種目情報!$A$4:$C$137,3,FALSE),VLOOKUP(②選手情報入力!R65,種目情報!$E$4:$G$129,3,FALSE))))</f>
        <v/>
      </c>
      <c r="AC56" t="str">
        <f>IF(E56="","",IF(②選手情報入力!T65="","",IF(K56=1,種目情報!$J$4,種目情報!$J$6)))</f>
        <v/>
      </c>
      <c r="AD56" t="str">
        <f>IF(E56="","",IF(②選手情報入力!T65="","",IF(K56=1,IF(②選手情報入力!$U$7="","",②選手情報入力!$U$7),IF(②選手情報入力!$U$8="","",②選手情報入力!$U$8))))</f>
        <v/>
      </c>
      <c r="AE56" t="str">
        <f>IF(E56="","",IF(②選手情報入力!T65="","",IF(K56=1,IF(②選手情報入力!$T$7="",0,1),IF(②選手情報入力!$T$8="",0,1))))</f>
        <v/>
      </c>
      <c r="AF56" t="str">
        <f>IF(E56="","",IF(②選手情報入力!T65="","",2))</f>
        <v/>
      </c>
      <c r="AG56" t="str">
        <f>IF(E56="","",IF(②選手情報入力!V65="","",IF(K56=1,種目情報!$J$5,種目情報!$J$7)))</f>
        <v/>
      </c>
      <c r="AH56" t="str">
        <f>IF(E56="","",IF(②選手情報入力!V65="","",IF(K56=1,IF(②選手情報入力!$W$7="","",②選手情報入力!$W$7),IF(②選手情報入力!$W$8="","",②選手情報入力!$W$8))))</f>
        <v/>
      </c>
      <c r="AI56" t="str">
        <f>IF(E56="","",IF(②選手情報入力!V65="","",IF(K56=1,IF(②選手情報入力!$V$7="",0,1),IF(②選手情報入力!$V$8="",0,1))))</f>
        <v/>
      </c>
      <c r="AJ56" t="str">
        <f>IF(E56="","",IF(②選手情報入力!V65="","",2))</f>
        <v/>
      </c>
    </row>
    <row r="57" spans="1:36">
      <c r="A57" t="str">
        <f t="shared" si="0"/>
        <v/>
      </c>
      <c r="B57" t="str">
        <f>IF(E57="","",①団体情報入力!$C$5)</f>
        <v/>
      </c>
      <c r="D57" t="str">
        <f>IF(①団体情報入力!C$10="","",①団体情報入力!C$10)</f>
        <v/>
      </c>
      <c r="E57" t="str">
        <f>IF(②選手情報入力!C66="","",②選手情報入力!C66)</f>
        <v/>
      </c>
      <c r="F57" t="str">
        <f>IF(E57="","",②選手情報入力!D66)</f>
        <v/>
      </c>
      <c r="G57" t="str">
        <f>IF(E57="","",ASC(②選手情報入力!E66))</f>
        <v/>
      </c>
      <c r="H57" t="str">
        <f t="shared" si="1"/>
        <v/>
      </c>
      <c r="I57" t="str">
        <f>IF(E57="","",②選手情報入力!F66&amp;" "&amp;②選手情報入力!G66)</f>
        <v/>
      </c>
      <c r="J57" t="str">
        <f>IF(E57="","",IF(②選手情報入力!H66="","JPN",LEFT(②選手情報入力!H66,3)))</f>
        <v/>
      </c>
      <c r="K57" t="str">
        <f>IF(E57="","",IF(②選手情報入力!I66="男",1,2))</f>
        <v/>
      </c>
      <c r="L57" t="str">
        <f>IF(E57="","",IF(②選手情報入力!J66="","",②選手情報入力!J66))</f>
        <v/>
      </c>
      <c r="M57" t="str">
        <f>IF(E57="","",LEFT(②選手情報入力!K66,4))</f>
        <v/>
      </c>
      <c r="N57" t="str">
        <f>IF(E57="","",RIGHT(②選手情報入力!K66,4))</f>
        <v/>
      </c>
      <c r="O57" t="str">
        <f t="shared" si="2"/>
        <v/>
      </c>
      <c r="Q57" t="str">
        <f>IF(E57="","",IF(②選手情報入力!L66="","",IF(K57=1,VLOOKUP(②選手情報入力!L66,種目情報!$A$4:$B$169,2,FALSE),VLOOKUP(②選手情報入力!L66,種目情報!$E$4:$F$136,2,FALSE))))</f>
        <v/>
      </c>
      <c r="R57" t="str">
        <f>IF(E57="","",IF(②選手情報入力!M66="","",②選手情報入力!M66))</f>
        <v/>
      </c>
      <c r="S57" s="28"/>
      <c r="T57" t="str">
        <f>IF(E57="","",IF(②選手情報入力!L66="","",IF(K57=1,VLOOKUP(②選手情報入力!L66,種目情報!$A$4:$C$137,3,FALSE),VLOOKUP(②選手情報入力!L66,種目情報!$E$4:$G$129,3,FALSE))))</f>
        <v/>
      </c>
      <c r="U57" t="str">
        <f>IF(E57="","",IF(②選手情報入力!O66="","",IF(K57=1,VLOOKUP(②選手情報入力!O66,種目情報!$A$4:$B$153,2,FALSE),VLOOKUP(②選手情報入力!O66,種目情報!$E$4:$F$129,2,FALSE))))</f>
        <v/>
      </c>
      <c r="V57" t="str">
        <f>IF(E57="","",IF(②選手情報入力!P66="","",②選手情報入力!P66))</f>
        <v/>
      </c>
      <c r="W57" s="28" t="str">
        <f>IF(E57="","",IF(②選手情報入力!N66="","",1))</f>
        <v/>
      </c>
      <c r="X57" t="str">
        <f>IF(E57="","",IF(②選手情報入力!O66="","",IF(K57=1,VLOOKUP(②選手情報入力!O66,種目情報!$A$4:$C$137,3,FALSE),VLOOKUP(②選手情報入力!O66,種目情報!$E$4:$G$129,3,FALSE))))</f>
        <v/>
      </c>
      <c r="Y57" t="str">
        <f>IF(E57="","",IF(②選手情報入力!R66="","",IF(K57=1,VLOOKUP(②選手情報入力!R66,種目情報!$A$4:$B$153,2,FALSE),VLOOKUP(②選手情報入力!R66,種目情報!$E$4:$F$129,2,FALSE))))</f>
        <v/>
      </c>
      <c r="Z57" t="str">
        <f>IF(E57="","",IF(②選手情報入力!S66="","",②選手情報入力!S66))</f>
        <v/>
      </c>
      <c r="AA57" s="28" t="str">
        <f>IF(E57="","",IF(②選手情報入力!Q66="","",1))</f>
        <v/>
      </c>
      <c r="AB57" t="str">
        <f>IF(E57="","",IF(②選手情報入力!R66="","",IF(K57=1,VLOOKUP(②選手情報入力!R66,種目情報!$A$4:$C$137,3,FALSE),VLOOKUP(②選手情報入力!R66,種目情報!$E$4:$G$129,3,FALSE))))</f>
        <v/>
      </c>
      <c r="AC57" t="str">
        <f>IF(E57="","",IF(②選手情報入力!T66="","",IF(K57=1,種目情報!$J$4,種目情報!$J$6)))</f>
        <v/>
      </c>
      <c r="AD57" t="str">
        <f>IF(E57="","",IF(②選手情報入力!T66="","",IF(K57=1,IF(②選手情報入力!$U$7="","",②選手情報入力!$U$7),IF(②選手情報入力!$U$8="","",②選手情報入力!$U$8))))</f>
        <v/>
      </c>
      <c r="AE57" t="str">
        <f>IF(E57="","",IF(②選手情報入力!T66="","",IF(K57=1,IF(②選手情報入力!$T$7="",0,1),IF(②選手情報入力!$T$8="",0,1))))</f>
        <v/>
      </c>
      <c r="AF57" t="str">
        <f>IF(E57="","",IF(②選手情報入力!T66="","",2))</f>
        <v/>
      </c>
      <c r="AG57" t="str">
        <f>IF(E57="","",IF(②選手情報入力!V66="","",IF(K57=1,種目情報!$J$5,種目情報!$J$7)))</f>
        <v/>
      </c>
      <c r="AH57" t="str">
        <f>IF(E57="","",IF(②選手情報入力!V66="","",IF(K57=1,IF(②選手情報入力!$W$7="","",②選手情報入力!$W$7),IF(②選手情報入力!$W$8="","",②選手情報入力!$W$8))))</f>
        <v/>
      </c>
      <c r="AI57" t="str">
        <f>IF(E57="","",IF(②選手情報入力!V66="","",IF(K57=1,IF(②選手情報入力!$V$7="",0,1),IF(②選手情報入力!$V$8="",0,1))))</f>
        <v/>
      </c>
      <c r="AJ57" t="str">
        <f>IF(E57="","",IF(②選手情報入力!V66="","",2))</f>
        <v/>
      </c>
    </row>
    <row r="58" spans="1:36">
      <c r="A58" t="str">
        <f t="shared" si="0"/>
        <v/>
      </c>
      <c r="B58" t="str">
        <f>IF(E58="","",①団体情報入力!$C$5)</f>
        <v/>
      </c>
      <c r="D58" t="str">
        <f>IF(①団体情報入力!C$10="","",①団体情報入力!C$10)</f>
        <v/>
      </c>
      <c r="E58" t="str">
        <f>IF(②選手情報入力!C67="","",②選手情報入力!C67)</f>
        <v/>
      </c>
      <c r="F58" t="str">
        <f>IF(E58="","",②選手情報入力!D67)</f>
        <v/>
      </c>
      <c r="G58" t="str">
        <f>IF(E58="","",ASC(②選手情報入力!E67))</f>
        <v/>
      </c>
      <c r="H58" t="str">
        <f t="shared" si="1"/>
        <v/>
      </c>
      <c r="I58" t="str">
        <f>IF(E58="","",②選手情報入力!F67&amp;" "&amp;②選手情報入力!G67)</f>
        <v/>
      </c>
      <c r="J58" t="str">
        <f>IF(E58="","",IF(②選手情報入力!H67="","JPN",LEFT(②選手情報入力!H67,3)))</f>
        <v/>
      </c>
      <c r="K58" t="str">
        <f>IF(E58="","",IF(②選手情報入力!I67="男",1,2))</f>
        <v/>
      </c>
      <c r="L58" t="str">
        <f>IF(E58="","",IF(②選手情報入力!J67="","",②選手情報入力!J67))</f>
        <v/>
      </c>
      <c r="M58" t="str">
        <f>IF(E58="","",LEFT(②選手情報入力!K67,4))</f>
        <v/>
      </c>
      <c r="N58" t="str">
        <f>IF(E58="","",RIGHT(②選手情報入力!K67,4))</f>
        <v/>
      </c>
      <c r="O58" t="str">
        <f t="shared" si="2"/>
        <v/>
      </c>
      <c r="Q58" t="str">
        <f>IF(E58="","",IF(②選手情報入力!L67="","",IF(K58=1,VLOOKUP(②選手情報入力!L67,種目情報!$A$4:$B$169,2,FALSE),VLOOKUP(②選手情報入力!L67,種目情報!$E$4:$F$136,2,FALSE))))</f>
        <v/>
      </c>
      <c r="R58" t="str">
        <f>IF(E58="","",IF(②選手情報入力!M67="","",②選手情報入力!M67))</f>
        <v/>
      </c>
      <c r="S58" s="28"/>
      <c r="T58" t="str">
        <f>IF(E58="","",IF(②選手情報入力!L67="","",IF(K58=1,VLOOKUP(②選手情報入力!L67,種目情報!$A$4:$C$137,3,FALSE),VLOOKUP(②選手情報入力!L67,種目情報!$E$4:$G$129,3,FALSE))))</f>
        <v/>
      </c>
      <c r="U58" t="str">
        <f>IF(E58="","",IF(②選手情報入力!O67="","",IF(K58=1,VLOOKUP(②選手情報入力!O67,種目情報!$A$4:$B$153,2,FALSE),VLOOKUP(②選手情報入力!O67,種目情報!$E$4:$F$129,2,FALSE))))</f>
        <v/>
      </c>
      <c r="V58" t="str">
        <f>IF(E58="","",IF(②選手情報入力!P67="","",②選手情報入力!P67))</f>
        <v/>
      </c>
      <c r="W58" s="28" t="str">
        <f>IF(E58="","",IF(②選手情報入力!N67="","",1))</f>
        <v/>
      </c>
      <c r="X58" t="str">
        <f>IF(E58="","",IF(②選手情報入力!O67="","",IF(K58=1,VLOOKUP(②選手情報入力!O67,種目情報!$A$4:$C$137,3,FALSE),VLOOKUP(②選手情報入力!O67,種目情報!$E$4:$G$129,3,FALSE))))</f>
        <v/>
      </c>
      <c r="Y58" t="str">
        <f>IF(E58="","",IF(②選手情報入力!R67="","",IF(K58=1,VLOOKUP(②選手情報入力!R67,種目情報!$A$4:$B$153,2,FALSE),VLOOKUP(②選手情報入力!R67,種目情報!$E$4:$F$129,2,FALSE))))</f>
        <v/>
      </c>
      <c r="Z58" t="str">
        <f>IF(E58="","",IF(②選手情報入力!S67="","",②選手情報入力!S67))</f>
        <v/>
      </c>
      <c r="AA58" s="28" t="str">
        <f>IF(E58="","",IF(②選手情報入力!Q67="","",1))</f>
        <v/>
      </c>
      <c r="AB58" t="str">
        <f>IF(E58="","",IF(②選手情報入力!R67="","",IF(K58=1,VLOOKUP(②選手情報入力!R67,種目情報!$A$4:$C$137,3,FALSE),VLOOKUP(②選手情報入力!R67,種目情報!$E$4:$G$129,3,FALSE))))</f>
        <v/>
      </c>
      <c r="AC58" t="str">
        <f>IF(E58="","",IF(②選手情報入力!T67="","",IF(K58=1,種目情報!$J$4,種目情報!$J$6)))</f>
        <v/>
      </c>
      <c r="AD58" t="str">
        <f>IF(E58="","",IF(②選手情報入力!T67="","",IF(K58=1,IF(②選手情報入力!$U$7="","",②選手情報入力!$U$7),IF(②選手情報入力!$U$8="","",②選手情報入力!$U$8))))</f>
        <v/>
      </c>
      <c r="AE58" t="str">
        <f>IF(E58="","",IF(②選手情報入力!T67="","",IF(K58=1,IF(②選手情報入力!$T$7="",0,1),IF(②選手情報入力!$T$8="",0,1))))</f>
        <v/>
      </c>
      <c r="AF58" t="str">
        <f>IF(E58="","",IF(②選手情報入力!T67="","",2))</f>
        <v/>
      </c>
      <c r="AG58" t="str">
        <f>IF(E58="","",IF(②選手情報入力!V67="","",IF(K58=1,種目情報!$J$5,種目情報!$J$7)))</f>
        <v/>
      </c>
      <c r="AH58" t="str">
        <f>IF(E58="","",IF(②選手情報入力!V67="","",IF(K58=1,IF(②選手情報入力!$W$7="","",②選手情報入力!$W$7),IF(②選手情報入力!$W$8="","",②選手情報入力!$W$8))))</f>
        <v/>
      </c>
      <c r="AI58" t="str">
        <f>IF(E58="","",IF(②選手情報入力!V67="","",IF(K58=1,IF(②選手情報入力!$V$7="",0,1),IF(②選手情報入力!$V$8="",0,1))))</f>
        <v/>
      </c>
      <c r="AJ58" t="str">
        <f>IF(E58="","",IF(②選手情報入力!V67="","",2))</f>
        <v/>
      </c>
    </row>
    <row r="59" spans="1:36">
      <c r="A59" t="str">
        <f t="shared" si="0"/>
        <v/>
      </c>
      <c r="B59" t="str">
        <f>IF(E59="","",①団体情報入力!$C$5)</f>
        <v/>
      </c>
      <c r="D59" t="str">
        <f>IF(①団体情報入力!C$10="","",①団体情報入力!C$10)</f>
        <v/>
      </c>
      <c r="E59" t="str">
        <f>IF(②選手情報入力!C68="","",②選手情報入力!C68)</f>
        <v/>
      </c>
      <c r="F59" t="str">
        <f>IF(E59="","",②選手情報入力!D68)</f>
        <v/>
      </c>
      <c r="G59" t="str">
        <f>IF(E59="","",ASC(②選手情報入力!E68))</f>
        <v/>
      </c>
      <c r="H59" t="str">
        <f t="shared" si="1"/>
        <v/>
      </c>
      <c r="I59" t="str">
        <f>IF(E59="","",②選手情報入力!F68&amp;" "&amp;②選手情報入力!G68)</f>
        <v/>
      </c>
      <c r="J59" t="str">
        <f>IF(E59="","",IF(②選手情報入力!H68="","JPN",LEFT(②選手情報入力!H68,3)))</f>
        <v/>
      </c>
      <c r="K59" t="str">
        <f>IF(E59="","",IF(②選手情報入力!I68="男",1,2))</f>
        <v/>
      </c>
      <c r="L59" t="str">
        <f>IF(E59="","",IF(②選手情報入力!J68="","",②選手情報入力!J68))</f>
        <v/>
      </c>
      <c r="M59" t="str">
        <f>IF(E59="","",LEFT(②選手情報入力!K68,4))</f>
        <v/>
      </c>
      <c r="N59" t="str">
        <f>IF(E59="","",RIGHT(②選手情報入力!K68,4))</f>
        <v/>
      </c>
      <c r="O59" t="str">
        <f t="shared" si="2"/>
        <v/>
      </c>
      <c r="Q59" t="str">
        <f>IF(E59="","",IF(②選手情報入力!L68="","",IF(K59=1,VLOOKUP(②選手情報入力!L68,種目情報!$A$4:$B$169,2,FALSE),VLOOKUP(②選手情報入力!L68,種目情報!$E$4:$F$136,2,FALSE))))</f>
        <v/>
      </c>
      <c r="R59" t="str">
        <f>IF(E59="","",IF(②選手情報入力!M68="","",②選手情報入力!M68))</f>
        <v/>
      </c>
      <c r="S59" s="28"/>
      <c r="T59" t="str">
        <f>IF(E59="","",IF(②選手情報入力!L68="","",IF(K59=1,VLOOKUP(②選手情報入力!L68,種目情報!$A$4:$C$137,3,FALSE),VLOOKUP(②選手情報入力!L68,種目情報!$E$4:$G$129,3,FALSE))))</f>
        <v/>
      </c>
      <c r="U59" t="str">
        <f>IF(E59="","",IF(②選手情報入力!O68="","",IF(K59=1,VLOOKUP(②選手情報入力!O68,種目情報!$A$4:$B$153,2,FALSE),VLOOKUP(②選手情報入力!O68,種目情報!$E$4:$F$129,2,FALSE))))</f>
        <v/>
      </c>
      <c r="V59" t="str">
        <f>IF(E59="","",IF(②選手情報入力!P68="","",②選手情報入力!P68))</f>
        <v/>
      </c>
      <c r="W59" s="28" t="str">
        <f>IF(E59="","",IF(②選手情報入力!N68="","",1))</f>
        <v/>
      </c>
      <c r="X59" t="str">
        <f>IF(E59="","",IF(②選手情報入力!O68="","",IF(K59=1,VLOOKUP(②選手情報入力!O68,種目情報!$A$4:$C$137,3,FALSE),VLOOKUP(②選手情報入力!O68,種目情報!$E$4:$G$129,3,FALSE))))</f>
        <v/>
      </c>
      <c r="Y59" t="str">
        <f>IF(E59="","",IF(②選手情報入力!R68="","",IF(K59=1,VLOOKUP(②選手情報入力!R68,種目情報!$A$4:$B$153,2,FALSE),VLOOKUP(②選手情報入力!R68,種目情報!$E$4:$F$129,2,FALSE))))</f>
        <v/>
      </c>
      <c r="Z59" t="str">
        <f>IF(E59="","",IF(②選手情報入力!S68="","",②選手情報入力!S68))</f>
        <v/>
      </c>
      <c r="AA59" s="28" t="str">
        <f>IF(E59="","",IF(②選手情報入力!Q68="","",1))</f>
        <v/>
      </c>
      <c r="AB59" t="str">
        <f>IF(E59="","",IF(②選手情報入力!R68="","",IF(K59=1,VLOOKUP(②選手情報入力!R68,種目情報!$A$4:$C$137,3,FALSE),VLOOKUP(②選手情報入力!R68,種目情報!$E$4:$G$129,3,FALSE))))</f>
        <v/>
      </c>
      <c r="AC59" t="str">
        <f>IF(E59="","",IF(②選手情報入力!T68="","",IF(K59=1,種目情報!$J$4,種目情報!$J$6)))</f>
        <v/>
      </c>
      <c r="AD59" t="str">
        <f>IF(E59="","",IF(②選手情報入力!T68="","",IF(K59=1,IF(②選手情報入力!$U$7="","",②選手情報入力!$U$7),IF(②選手情報入力!$U$8="","",②選手情報入力!$U$8))))</f>
        <v/>
      </c>
      <c r="AE59" t="str">
        <f>IF(E59="","",IF(②選手情報入力!T68="","",IF(K59=1,IF(②選手情報入力!$T$7="",0,1),IF(②選手情報入力!$T$8="",0,1))))</f>
        <v/>
      </c>
      <c r="AF59" t="str">
        <f>IF(E59="","",IF(②選手情報入力!T68="","",2))</f>
        <v/>
      </c>
      <c r="AG59" t="str">
        <f>IF(E59="","",IF(②選手情報入力!V68="","",IF(K59=1,種目情報!$J$5,種目情報!$J$7)))</f>
        <v/>
      </c>
      <c r="AH59" t="str">
        <f>IF(E59="","",IF(②選手情報入力!V68="","",IF(K59=1,IF(②選手情報入力!$W$7="","",②選手情報入力!$W$7),IF(②選手情報入力!$W$8="","",②選手情報入力!$W$8))))</f>
        <v/>
      </c>
      <c r="AI59" t="str">
        <f>IF(E59="","",IF(②選手情報入力!V68="","",IF(K59=1,IF(②選手情報入力!$V$7="",0,1),IF(②選手情報入力!$V$8="",0,1))))</f>
        <v/>
      </c>
      <c r="AJ59" t="str">
        <f>IF(E59="","",IF(②選手情報入力!V68="","",2))</f>
        <v/>
      </c>
    </row>
    <row r="60" spans="1:36">
      <c r="A60" t="str">
        <f t="shared" si="0"/>
        <v/>
      </c>
      <c r="B60" t="str">
        <f>IF(E60="","",①団体情報入力!$C$5)</f>
        <v/>
      </c>
      <c r="D60" t="str">
        <f>IF(①団体情報入力!C$10="","",①団体情報入力!C$10)</f>
        <v/>
      </c>
      <c r="E60" t="str">
        <f>IF(②選手情報入力!C69="","",②選手情報入力!C69)</f>
        <v/>
      </c>
      <c r="F60" t="str">
        <f>IF(E60="","",②選手情報入力!D69)</f>
        <v/>
      </c>
      <c r="G60" t="str">
        <f>IF(E60="","",ASC(②選手情報入力!E69))</f>
        <v/>
      </c>
      <c r="H60" t="str">
        <f t="shared" si="1"/>
        <v/>
      </c>
      <c r="I60" t="str">
        <f>IF(E60="","",②選手情報入力!F69&amp;" "&amp;②選手情報入力!G69)</f>
        <v/>
      </c>
      <c r="J60" t="str">
        <f>IF(E60="","",IF(②選手情報入力!H69="","JPN",LEFT(②選手情報入力!H69,3)))</f>
        <v/>
      </c>
      <c r="K60" t="str">
        <f>IF(E60="","",IF(②選手情報入力!I69="男",1,2))</f>
        <v/>
      </c>
      <c r="L60" t="str">
        <f>IF(E60="","",IF(②選手情報入力!J69="","",②選手情報入力!J69))</f>
        <v/>
      </c>
      <c r="M60" t="str">
        <f>IF(E60="","",LEFT(②選手情報入力!K69,4))</f>
        <v/>
      </c>
      <c r="N60" t="str">
        <f>IF(E60="","",RIGHT(②選手情報入力!K69,4))</f>
        <v/>
      </c>
      <c r="O60" t="str">
        <f t="shared" si="2"/>
        <v/>
      </c>
      <c r="Q60" t="str">
        <f>IF(E60="","",IF(②選手情報入力!L69="","",IF(K60=1,VLOOKUP(②選手情報入力!L69,種目情報!$A$4:$B$169,2,FALSE),VLOOKUP(②選手情報入力!L69,種目情報!$E$4:$F$136,2,FALSE))))</f>
        <v/>
      </c>
      <c r="R60" t="str">
        <f>IF(E60="","",IF(②選手情報入力!M69="","",②選手情報入力!M69))</f>
        <v/>
      </c>
      <c r="S60" s="28"/>
      <c r="T60" t="str">
        <f>IF(E60="","",IF(②選手情報入力!L69="","",IF(K60=1,VLOOKUP(②選手情報入力!L69,種目情報!$A$4:$C$137,3,FALSE),VLOOKUP(②選手情報入力!L69,種目情報!$E$4:$G$129,3,FALSE))))</f>
        <v/>
      </c>
      <c r="U60" t="str">
        <f>IF(E60="","",IF(②選手情報入力!O69="","",IF(K60=1,VLOOKUP(②選手情報入力!O69,種目情報!$A$4:$B$153,2,FALSE),VLOOKUP(②選手情報入力!O69,種目情報!$E$4:$F$129,2,FALSE))))</f>
        <v/>
      </c>
      <c r="V60" t="str">
        <f>IF(E60="","",IF(②選手情報入力!P69="","",②選手情報入力!P69))</f>
        <v/>
      </c>
      <c r="W60" s="28" t="str">
        <f>IF(E60="","",IF(②選手情報入力!N69="","",1))</f>
        <v/>
      </c>
      <c r="X60" t="str">
        <f>IF(E60="","",IF(②選手情報入力!O69="","",IF(K60=1,VLOOKUP(②選手情報入力!O69,種目情報!$A$4:$C$137,3,FALSE),VLOOKUP(②選手情報入力!O69,種目情報!$E$4:$G$129,3,FALSE))))</f>
        <v/>
      </c>
      <c r="Y60" t="str">
        <f>IF(E60="","",IF(②選手情報入力!R69="","",IF(K60=1,VLOOKUP(②選手情報入力!R69,種目情報!$A$4:$B$153,2,FALSE),VLOOKUP(②選手情報入力!R69,種目情報!$E$4:$F$129,2,FALSE))))</f>
        <v/>
      </c>
      <c r="Z60" t="str">
        <f>IF(E60="","",IF(②選手情報入力!S69="","",②選手情報入力!S69))</f>
        <v/>
      </c>
      <c r="AA60" s="28" t="str">
        <f>IF(E60="","",IF(②選手情報入力!Q69="","",1))</f>
        <v/>
      </c>
      <c r="AB60" t="str">
        <f>IF(E60="","",IF(②選手情報入力!R69="","",IF(K60=1,VLOOKUP(②選手情報入力!R69,種目情報!$A$4:$C$137,3,FALSE),VLOOKUP(②選手情報入力!R69,種目情報!$E$4:$G$129,3,FALSE))))</f>
        <v/>
      </c>
      <c r="AC60" t="str">
        <f>IF(E60="","",IF(②選手情報入力!T69="","",IF(K60=1,種目情報!$J$4,種目情報!$J$6)))</f>
        <v/>
      </c>
      <c r="AD60" t="str">
        <f>IF(E60="","",IF(②選手情報入力!T69="","",IF(K60=1,IF(②選手情報入力!$U$7="","",②選手情報入力!$U$7),IF(②選手情報入力!$U$8="","",②選手情報入力!$U$8))))</f>
        <v/>
      </c>
      <c r="AE60" t="str">
        <f>IF(E60="","",IF(②選手情報入力!T69="","",IF(K60=1,IF(②選手情報入力!$T$7="",0,1),IF(②選手情報入力!$T$8="",0,1))))</f>
        <v/>
      </c>
      <c r="AF60" t="str">
        <f>IF(E60="","",IF(②選手情報入力!T69="","",2))</f>
        <v/>
      </c>
      <c r="AG60" t="str">
        <f>IF(E60="","",IF(②選手情報入力!V69="","",IF(K60=1,種目情報!$J$5,種目情報!$J$7)))</f>
        <v/>
      </c>
      <c r="AH60" t="str">
        <f>IF(E60="","",IF(②選手情報入力!V69="","",IF(K60=1,IF(②選手情報入力!$W$7="","",②選手情報入力!$W$7),IF(②選手情報入力!$W$8="","",②選手情報入力!$W$8))))</f>
        <v/>
      </c>
      <c r="AI60" t="str">
        <f>IF(E60="","",IF(②選手情報入力!V69="","",IF(K60=1,IF(②選手情報入力!$V$7="",0,1),IF(②選手情報入力!$V$8="",0,1))))</f>
        <v/>
      </c>
      <c r="AJ60" t="str">
        <f>IF(E60="","",IF(②選手情報入力!V69="","",2))</f>
        <v/>
      </c>
    </row>
    <row r="61" spans="1:36">
      <c r="A61" t="str">
        <f t="shared" si="0"/>
        <v/>
      </c>
      <c r="B61" t="str">
        <f>IF(E61="","",①団体情報入力!$C$5)</f>
        <v/>
      </c>
      <c r="D61" t="str">
        <f>IF(①団体情報入力!C$10="","",①団体情報入力!C$10)</f>
        <v/>
      </c>
      <c r="E61" t="str">
        <f>IF(②選手情報入力!C70="","",②選手情報入力!C70)</f>
        <v/>
      </c>
      <c r="F61" t="str">
        <f>IF(E61="","",②選手情報入力!D70)</f>
        <v/>
      </c>
      <c r="G61" t="str">
        <f>IF(E61="","",ASC(②選手情報入力!E70))</f>
        <v/>
      </c>
      <c r="H61" t="str">
        <f t="shared" si="1"/>
        <v/>
      </c>
      <c r="I61" t="str">
        <f>IF(E61="","",②選手情報入力!F70&amp;" "&amp;②選手情報入力!G70)</f>
        <v/>
      </c>
      <c r="J61" t="str">
        <f>IF(E61="","",IF(②選手情報入力!H70="","JPN",LEFT(②選手情報入力!H70,3)))</f>
        <v/>
      </c>
      <c r="K61" t="str">
        <f>IF(E61="","",IF(②選手情報入力!I70="男",1,2))</f>
        <v/>
      </c>
      <c r="L61" t="str">
        <f>IF(E61="","",IF(②選手情報入力!J70="","",②選手情報入力!J70))</f>
        <v/>
      </c>
      <c r="M61" t="str">
        <f>IF(E61="","",LEFT(②選手情報入力!K70,4))</f>
        <v/>
      </c>
      <c r="N61" t="str">
        <f>IF(E61="","",RIGHT(②選手情報入力!K70,4))</f>
        <v/>
      </c>
      <c r="O61" t="str">
        <f t="shared" si="2"/>
        <v/>
      </c>
      <c r="Q61" t="str">
        <f>IF(E61="","",IF(②選手情報入力!L70="","",IF(K61=1,VLOOKUP(②選手情報入力!L70,種目情報!$A$4:$B$169,2,FALSE),VLOOKUP(②選手情報入力!L70,種目情報!$E$4:$F$136,2,FALSE))))</f>
        <v/>
      </c>
      <c r="R61" t="str">
        <f>IF(E61="","",IF(②選手情報入力!M70="","",②選手情報入力!M70))</f>
        <v/>
      </c>
      <c r="S61" s="28"/>
      <c r="T61" t="str">
        <f>IF(E61="","",IF(②選手情報入力!L70="","",IF(K61=1,VLOOKUP(②選手情報入力!L70,種目情報!$A$4:$C$137,3,FALSE),VLOOKUP(②選手情報入力!L70,種目情報!$E$4:$G$129,3,FALSE))))</f>
        <v/>
      </c>
      <c r="U61" t="str">
        <f>IF(E61="","",IF(②選手情報入力!O70="","",IF(K61=1,VLOOKUP(②選手情報入力!O70,種目情報!$A$4:$B$153,2,FALSE),VLOOKUP(②選手情報入力!O70,種目情報!$E$4:$F$129,2,FALSE))))</f>
        <v/>
      </c>
      <c r="V61" t="str">
        <f>IF(E61="","",IF(②選手情報入力!P70="","",②選手情報入力!P70))</f>
        <v/>
      </c>
      <c r="W61" s="28" t="str">
        <f>IF(E61="","",IF(②選手情報入力!N70="","",1))</f>
        <v/>
      </c>
      <c r="X61" t="str">
        <f>IF(E61="","",IF(②選手情報入力!O70="","",IF(K61=1,VLOOKUP(②選手情報入力!O70,種目情報!$A$4:$C$137,3,FALSE),VLOOKUP(②選手情報入力!O70,種目情報!$E$4:$G$129,3,FALSE))))</f>
        <v/>
      </c>
      <c r="Y61" t="str">
        <f>IF(E61="","",IF(②選手情報入力!R70="","",IF(K61=1,VLOOKUP(②選手情報入力!R70,種目情報!$A$4:$B$153,2,FALSE),VLOOKUP(②選手情報入力!R70,種目情報!$E$4:$F$129,2,FALSE))))</f>
        <v/>
      </c>
      <c r="Z61" t="str">
        <f>IF(E61="","",IF(②選手情報入力!S70="","",②選手情報入力!S70))</f>
        <v/>
      </c>
      <c r="AA61" s="28" t="str">
        <f>IF(E61="","",IF(②選手情報入力!Q70="","",1))</f>
        <v/>
      </c>
      <c r="AB61" t="str">
        <f>IF(E61="","",IF(②選手情報入力!R70="","",IF(K61=1,VLOOKUP(②選手情報入力!R70,種目情報!$A$4:$C$137,3,FALSE),VLOOKUP(②選手情報入力!R70,種目情報!$E$4:$G$129,3,FALSE))))</f>
        <v/>
      </c>
      <c r="AC61" t="str">
        <f>IF(E61="","",IF(②選手情報入力!T70="","",IF(K61=1,種目情報!$J$4,種目情報!$J$6)))</f>
        <v/>
      </c>
      <c r="AD61" t="str">
        <f>IF(E61="","",IF(②選手情報入力!T70="","",IF(K61=1,IF(②選手情報入力!$U$7="","",②選手情報入力!$U$7),IF(②選手情報入力!$U$8="","",②選手情報入力!$U$8))))</f>
        <v/>
      </c>
      <c r="AE61" t="str">
        <f>IF(E61="","",IF(②選手情報入力!T70="","",IF(K61=1,IF(②選手情報入力!$T$7="",0,1),IF(②選手情報入力!$T$8="",0,1))))</f>
        <v/>
      </c>
      <c r="AF61" t="str">
        <f>IF(E61="","",IF(②選手情報入力!T70="","",2))</f>
        <v/>
      </c>
      <c r="AG61" t="str">
        <f>IF(E61="","",IF(②選手情報入力!V70="","",IF(K61=1,種目情報!$J$5,種目情報!$J$7)))</f>
        <v/>
      </c>
      <c r="AH61" t="str">
        <f>IF(E61="","",IF(②選手情報入力!V70="","",IF(K61=1,IF(②選手情報入力!$W$7="","",②選手情報入力!$W$7),IF(②選手情報入力!$W$8="","",②選手情報入力!$W$8))))</f>
        <v/>
      </c>
      <c r="AI61" t="str">
        <f>IF(E61="","",IF(②選手情報入力!V70="","",IF(K61=1,IF(②選手情報入力!$V$7="",0,1),IF(②選手情報入力!$V$8="",0,1))))</f>
        <v/>
      </c>
      <c r="AJ61" t="str">
        <f>IF(E61="","",IF(②選手情報入力!V70="","",2))</f>
        <v/>
      </c>
    </row>
    <row r="62" spans="1:36">
      <c r="A62" t="str">
        <f t="shared" si="0"/>
        <v/>
      </c>
      <c r="B62" t="str">
        <f>IF(E62="","",①団体情報入力!$C$5)</f>
        <v/>
      </c>
      <c r="D62" t="str">
        <f>IF(①団体情報入力!C$10="","",①団体情報入力!C$10)</f>
        <v/>
      </c>
      <c r="E62" t="str">
        <f>IF(②選手情報入力!C71="","",②選手情報入力!C71)</f>
        <v/>
      </c>
      <c r="F62" t="str">
        <f>IF(E62="","",②選手情報入力!D71)</f>
        <v/>
      </c>
      <c r="G62" t="str">
        <f>IF(E62="","",ASC(②選手情報入力!E71))</f>
        <v/>
      </c>
      <c r="H62" t="str">
        <f t="shared" si="1"/>
        <v/>
      </c>
      <c r="I62" t="str">
        <f>IF(E62="","",②選手情報入力!F71&amp;" "&amp;②選手情報入力!G71)</f>
        <v/>
      </c>
      <c r="J62" t="str">
        <f>IF(E62="","",IF(②選手情報入力!H71="","JPN",LEFT(②選手情報入力!H71,3)))</f>
        <v/>
      </c>
      <c r="K62" t="str">
        <f>IF(E62="","",IF(②選手情報入力!I71="男",1,2))</f>
        <v/>
      </c>
      <c r="L62" t="str">
        <f>IF(E62="","",IF(②選手情報入力!J71="","",②選手情報入力!J71))</f>
        <v/>
      </c>
      <c r="M62" t="str">
        <f>IF(E62="","",LEFT(②選手情報入力!K71,4))</f>
        <v/>
      </c>
      <c r="N62" t="str">
        <f>IF(E62="","",RIGHT(②選手情報入力!K71,4))</f>
        <v/>
      </c>
      <c r="O62" t="str">
        <f t="shared" si="2"/>
        <v/>
      </c>
      <c r="Q62" t="str">
        <f>IF(E62="","",IF(②選手情報入力!L71="","",IF(K62=1,VLOOKUP(②選手情報入力!L71,種目情報!$A$4:$B$169,2,FALSE),VLOOKUP(②選手情報入力!L71,種目情報!$E$4:$F$136,2,FALSE))))</f>
        <v/>
      </c>
      <c r="R62" t="str">
        <f>IF(E62="","",IF(②選手情報入力!M71="","",②選手情報入力!M71))</f>
        <v/>
      </c>
      <c r="S62" s="28"/>
      <c r="T62" t="str">
        <f>IF(E62="","",IF(②選手情報入力!L71="","",IF(K62=1,VLOOKUP(②選手情報入力!L71,種目情報!$A$4:$C$137,3,FALSE),VLOOKUP(②選手情報入力!L71,種目情報!$E$4:$G$129,3,FALSE))))</f>
        <v/>
      </c>
      <c r="U62" t="str">
        <f>IF(E62="","",IF(②選手情報入力!O71="","",IF(K62=1,VLOOKUP(②選手情報入力!O71,種目情報!$A$4:$B$153,2,FALSE),VLOOKUP(②選手情報入力!O71,種目情報!$E$4:$F$129,2,FALSE))))</f>
        <v/>
      </c>
      <c r="V62" t="str">
        <f>IF(E62="","",IF(②選手情報入力!P71="","",②選手情報入力!P71))</f>
        <v/>
      </c>
      <c r="W62" s="28" t="str">
        <f>IF(E62="","",IF(②選手情報入力!N71="","",1))</f>
        <v/>
      </c>
      <c r="X62" t="str">
        <f>IF(E62="","",IF(②選手情報入力!O71="","",IF(K62=1,VLOOKUP(②選手情報入力!O71,種目情報!$A$4:$C$137,3,FALSE),VLOOKUP(②選手情報入力!O71,種目情報!$E$4:$G$129,3,FALSE))))</f>
        <v/>
      </c>
      <c r="Y62" t="str">
        <f>IF(E62="","",IF(②選手情報入力!R71="","",IF(K62=1,VLOOKUP(②選手情報入力!R71,種目情報!$A$4:$B$153,2,FALSE),VLOOKUP(②選手情報入力!R71,種目情報!$E$4:$F$129,2,FALSE))))</f>
        <v/>
      </c>
      <c r="Z62" t="str">
        <f>IF(E62="","",IF(②選手情報入力!S71="","",②選手情報入力!S71))</f>
        <v/>
      </c>
      <c r="AA62" s="28" t="str">
        <f>IF(E62="","",IF(②選手情報入力!Q71="","",1))</f>
        <v/>
      </c>
      <c r="AB62" t="str">
        <f>IF(E62="","",IF(②選手情報入力!R71="","",IF(K62=1,VLOOKUP(②選手情報入力!R71,種目情報!$A$4:$C$137,3,FALSE),VLOOKUP(②選手情報入力!R71,種目情報!$E$4:$G$129,3,FALSE))))</f>
        <v/>
      </c>
      <c r="AC62" t="str">
        <f>IF(E62="","",IF(②選手情報入力!T71="","",IF(K62=1,種目情報!$J$4,種目情報!$J$6)))</f>
        <v/>
      </c>
      <c r="AD62" t="str">
        <f>IF(E62="","",IF(②選手情報入力!T71="","",IF(K62=1,IF(②選手情報入力!$U$7="","",②選手情報入力!$U$7),IF(②選手情報入力!$U$8="","",②選手情報入力!$U$8))))</f>
        <v/>
      </c>
      <c r="AE62" t="str">
        <f>IF(E62="","",IF(②選手情報入力!T71="","",IF(K62=1,IF(②選手情報入力!$T$7="",0,1),IF(②選手情報入力!$T$8="",0,1))))</f>
        <v/>
      </c>
      <c r="AF62" t="str">
        <f>IF(E62="","",IF(②選手情報入力!T71="","",2))</f>
        <v/>
      </c>
      <c r="AG62" t="str">
        <f>IF(E62="","",IF(②選手情報入力!V71="","",IF(K62=1,種目情報!$J$5,種目情報!$J$7)))</f>
        <v/>
      </c>
      <c r="AH62" t="str">
        <f>IF(E62="","",IF(②選手情報入力!V71="","",IF(K62=1,IF(②選手情報入力!$W$7="","",②選手情報入力!$W$7),IF(②選手情報入力!$W$8="","",②選手情報入力!$W$8))))</f>
        <v/>
      </c>
      <c r="AI62" t="str">
        <f>IF(E62="","",IF(②選手情報入力!V71="","",IF(K62=1,IF(②選手情報入力!$V$7="",0,1),IF(②選手情報入力!$V$8="",0,1))))</f>
        <v/>
      </c>
      <c r="AJ62" t="str">
        <f>IF(E62="","",IF(②選手情報入力!V71="","",2))</f>
        <v/>
      </c>
    </row>
    <row r="63" spans="1:36">
      <c r="A63" t="str">
        <f t="shared" si="0"/>
        <v/>
      </c>
      <c r="B63" t="str">
        <f>IF(E63="","",①団体情報入力!$C$5)</f>
        <v/>
      </c>
      <c r="D63" t="str">
        <f>IF(①団体情報入力!C$10="","",①団体情報入力!C$10)</f>
        <v/>
      </c>
      <c r="E63" t="str">
        <f>IF(②選手情報入力!C72="","",②選手情報入力!C72)</f>
        <v/>
      </c>
      <c r="F63" t="str">
        <f>IF(E63="","",②選手情報入力!D72)</f>
        <v/>
      </c>
      <c r="G63" t="str">
        <f>IF(E63="","",ASC(②選手情報入力!E72))</f>
        <v/>
      </c>
      <c r="H63" t="str">
        <f t="shared" si="1"/>
        <v/>
      </c>
      <c r="I63" t="str">
        <f>IF(E63="","",②選手情報入力!F72&amp;" "&amp;②選手情報入力!G72)</f>
        <v/>
      </c>
      <c r="J63" t="str">
        <f>IF(E63="","",IF(②選手情報入力!H72="","JPN",LEFT(②選手情報入力!H72,3)))</f>
        <v/>
      </c>
      <c r="K63" t="str">
        <f>IF(E63="","",IF(②選手情報入力!I72="男",1,2))</f>
        <v/>
      </c>
      <c r="L63" t="str">
        <f>IF(E63="","",IF(②選手情報入力!J72="","",②選手情報入力!J72))</f>
        <v/>
      </c>
      <c r="M63" t="str">
        <f>IF(E63="","",LEFT(②選手情報入力!K72,4))</f>
        <v/>
      </c>
      <c r="N63" t="str">
        <f>IF(E63="","",RIGHT(②選手情報入力!K72,4))</f>
        <v/>
      </c>
      <c r="O63" t="str">
        <f t="shared" si="2"/>
        <v/>
      </c>
      <c r="Q63" t="str">
        <f>IF(E63="","",IF(②選手情報入力!L72="","",IF(K63=1,VLOOKUP(②選手情報入力!L72,種目情報!$A$4:$B$169,2,FALSE),VLOOKUP(②選手情報入力!L72,種目情報!$E$4:$F$136,2,FALSE))))</f>
        <v/>
      </c>
      <c r="R63" t="str">
        <f>IF(E63="","",IF(②選手情報入力!M72="","",②選手情報入力!M72))</f>
        <v/>
      </c>
      <c r="S63" s="28"/>
      <c r="T63" t="str">
        <f>IF(E63="","",IF(②選手情報入力!L72="","",IF(K63=1,VLOOKUP(②選手情報入力!L72,種目情報!$A$4:$C$137,3,FALSE),VLOOKUP(②選手情報入力!L72,種目情報!$E$4:$G$129,3,FALSE))))</f>
        <v/>
      </c>
      <c r="U63" t="str">
        <f>IF(E63="","",IF(②選手情報入力!O72="","",IF(K63=1,VLOOKUP(②選手情報入力!O72,種目情報!$A$4:$B$153,2,FALSE),VLOOKUP(②選手情報入力!O72,種目情報!$E$4:$F$129,2,FALSE))))</f>
        <v/>
      </c>
      <c r="V63" t="str">
        <f>IF(E63="","",IF(②選手情報入力!P72="","",②選手情報入力!P72))</f>
        <v/>
      </c>
      <c r="W63" s="28" t="str">
        <f>IF(E63="","",IF(②選手情報入力!N72="","",1))</f>
        <v/>
      </c>
      <c r="X63" t="str">
        <f>IF(E63="","",IF(②選手情報入力!O72="","",IF(K63=1,VLOOKUP(②選手情報入力!O72,種目情報!$A$4:$C$137,3,FALSE),VLOOKUP(②選手情報入力!O72,種目情報!$E$4:$G$129,3,FALSE))))</f>
        <v/>
      </c>
      <c r="Y63" t="str">
        <f>IF(E63="","",IF(②選手情報入力!R72="","",IF(K63=1,VLOOKUP(②選手情報入力!R72,種目情報!$A$4:$B$153,2,FALSE),VLOOKUP(②選手情報入力!R72,種目情報!$E$4:$F$129,2,FALSE))))</f>
        <v/>
      </c>
      <c r="Z63" t="str">
        <f>IF(E63="","",IF(②選手情報入力!S72="","",②選手情報入力!S72))</f>
        <v/>
      </c>
      <c r="AA63" s="28" t="str">
        <f>IF(E63="","",IF(②選手情報入力!Q72="","",1))</f>
        <v/>
      </c>
      <c r="AB63" t="str">
        <f>IF(E63="","",IF(②選手情報入力!R72="","",IF(K63=1,VLOOKUP(②選手情報入力!R72,種目情報!$A$4:$C$137,3,FALSE),VLOOKUP(②選手情報入力!R72,種目情報!$E$4:$G$129,3,FALSE))))</f>
        <v/>
      </c>
      <c r="AC63" t="str">
        <f>IF(E63="","",IF(②選手情報入力!T72="","",IF(K63=1,種目情報!$J$4,種目情報!$J$6)))</f>
        <v/>
      </c>
      <c r="AD63" t="str">
        <f>IF(E63="","",IF(②選手情報入力!T72="","",IF(K63=1,IF(②選手情報入力!$U$7="","",②選手情報入力!$U$7),IF(②選手情報入力!$U$8="","",②選手情報入力!$U$8))))</f>
        <v/>
      </c>
      <c r="AE63" t="str">
        <f>IF(E63="","",IF(②選手情報入力!T72="","",IF(K63=1,IF(②選手情報入力!$T$7="",0,1),IF(②選手情報入力!$T$8="",0,1))))</f>
        <v/>
      </c>
      <c r="AF63" t="str">
        <f>IF(E63="","",IF(②選手情報入力!T72="","",2))</f>
        <v/>
      </c>
      <c r="AG63" t="str">
        <f>IF(E63="","",IF(②選手情報入力!V72="","",IF(K63=1,種目情報!$J$5,種目情報!$J$7)))</f>
        <v/>
      </c>
      <c r="AH63" t="str">
        <f>IF(E63="","",IF(②選手情報入力!V72="","",IF(K63=1,IF(②選手情報入力!$W$7="","",②選手情報入力!$W$7),IF(②選手情報入力!$W$8="","",②選手情報入力!$W$8))))</f>
        <v/>
      </c>
      <c r="AI63" t="str">
        <f>IF(E63="","",IF(②選手情報入力!V72="","",IF(K63=1,IF(②選手情報入力!$V$7="",0,1),IF(②選手情報入力!$V$8="",0,1))))</f>
        <v/>
      </c>
      <c r="AJ63" t="str">
        <f>IF(E63="","",IF(②選手情報入力!V72="","",2))</f>
        <v/>
      </c>
    </row>
    <row r="64" spans="1:36">
      <c r="A64" t="str">
        <f t="shared" si="0"/>
        <v/>
      </c>
      <c r="B64" t="str">
        <f>IF(E64="","",①団体情報入力!$C$5)</f>
        <v/>
      </c>
      <c r="D64" t="str">
        <f>IF(①団体情報入力!C$10="","",①団体情報入力!C$10)</f>
        <v/>
      </c>
      <c r="E64" t="str">
        <f>IF(②選手情報入力!C73="","",②選手情報入力!C73)</f>
        <v/>
      </c>
      <c r="F64" t="str">
        <f>IF(E64="","",②選手情報入力!D73)</f>
        <v/>
      </c>
      <c r="G64" t="str">
        <f>IF(E64="","",ASC(②選手情報入力!E73))</f>
        <v/>
      </c>
      <c r="H64" t="str">
        <f t="shared" si="1"/>
        <v/>
      </c>
      <c r="I64" t="str">
        <f>IF(E64="","",②選手情報入力!F73&amp;" "&amp;②選手情報入力!G73)</f>
        <v/>
      </c>
      <c r="J64" t="str">
        <f>IF(E64="","",IF(②選手情報入力!H73="","JPN",LEFT(②選手情報入力!H73,3)))</f>
        <v/>
      </c>
      <c r="K64" t="str">
        <f>IF(E64="","",IF(②選手情報入力!I73="男",1,2))</f>
        <v/>
      </c>
      <c r="L64" t="str">
        <f>IF(E64="","",IF(②選手情報入力!J73="","",②選手情報入力!J73))</f>
        <v/>
      </c>
      <c r="M64" t="str">
        <f>IF(E64="","",LEFT(②選手情報入力!K73,4))</f>
        <v/>
      </c>
      <c r="N64" t="str">
        <f>IF(E64="","",RIGHT(②選手情報入力!K73,4))</f>
        <v/>
      </c>
      <c r="O64" t="str">
        <f t="shared" si="2"/>
        <v/>
      </c>
      <c r="Q64" t="str">
        <f>IF(E64="","",IF(②選手情報入力!L73="","",IF(K64=1,VLOOKUP(②選手情報入力!L73,種目情報!$A$4:$B$169,2,FALSE),VLOOKUP(②選手情報入力!L73,種目情報!$E$4:$F$136,2,FALSE))))</f>
        <v/>
      </c>
      <c r="R64" t="str">
        <f>IF(E64="","",IF(②選手情報入力!M73="","",②選手情報入力!M73))</f>
        <v/>
      </c>
      <c r="S64" s="28"/>
      <c r="T64" t="str">
        <f>IF(E64="","",IF(②選手情報入力!L73="","",IF(K64=1,VLOOKUP(②選手情報入力!L73,種目情報!$A$4:$C$137,3,FALSE),VLOOKUP(②選手情報入力!L73,種目情報!$E$4:$G$129,3,FALSE))))</f>
        <v/>
      </c>
      <c r="U64" t="str">
        <f>IF(E64="","",IF(②選手情報入力!O73="","",IF(K64=1,VLOOKUP(②選手情報入力!O73,種目情報!$A$4:$B$153,2,FALSE),VLOOKUP(②選手情報入力!O73,種目情報!$E$4:$F$129,2,FALSE))))</f>
        <v/>
      </c>
      <c r="V64" t="str">
        <f>IF(E64="","",IF(②選手情報入力!P73="","",②選手情報入力!P73))</f>
        <v/>
      </c>
      <c r="W64" s="28" t="str">
        <f>IF(E64="","",IF(②選手情報入力!N73="","",1))</f>
        <v/>
      </c>
      <c r="X64" t="str">
        <f>IF(E64="","",IF(②選手情報入力!O73="","",IF(K64=1,VLOOKUP(②選手情報入力!O73,種目情報!$A$4:$C$137,3,FALSE),VLOOKUP(②選手情報入力!O73,種目情報!$E$4:$G$129,3,FALSE))))</f>
        <v/>
      </c>
      <c r="Y64" t="str">
        <f>IF(E64="","",IF(②選手情報入力!R73="","",IF(K64=1,VLOOKUP(②選手情報入力!R73,種目情報!$A$4:$B$153,2,FALSE),VLOOKUP(②選手情報入力!R73,種目情報!$E$4:$F$129,2,FALSE))))</f>
        <v/>
      </c>
      <c r="Z64" t="str">
        <f>IF(E64="","",IF(②選手情報入力!S73="","",②選手情報入力!S73))</f>
        <v/>
      </c>
      <c r="AA64" s="28" t="str">
        <f>IF(E64="","",IF(②選手情報入力!Q73="","",1))</f>
        <v/>
      </c>
      <c r="AB64" t="str">
        <f>IF(E64="","",IF(②選手情報入力!R73="","",IF(K64=1,VLOOKUP(②選手情報入力!R73,種目情報!$A$4:$C$137,3,FALSE),VLOOKUP(②選手情報入力!R73,種目情報!$E$4:$G$129,3,FALSE))))</f>
        <v/>
      </c>
      <c r="AC64" t="str">
        <f>IF(E64="","",IF(②選手情報入力!T73="","",IF(K64=1,種目情報!$J$4,種目情報!$J$6)))</f>
        <v/>
      </c>
      <c r="AD64" t="str">
        <f>IF(E64="","",IF(②選手情報入力!T73="","",IF(K64=1,IF(②選手情報入力!$U$7="","",②選手情報入力!$U$7),IF(②選手情報入力!$U$8="","",②選手情報入力!$U$8))))</f>
        <v/>
      </c>
      <c r="AE64" t="str">
        <f>IF(E64="","",IF(②選手情報入力!T73="","",IF(K64=1,IF(②選手情報入力!$T$7="",0,1),IF(②選手情報入力!$T$8="",0,1))))</f>
        <v/>
      </c>
      <c r="AF64" t="str">
        <f>IF(E64="","",IF(②選手情報入力!T73="","",2))</f>
        <v/>
      </c>
      <c r="AG64" t="str">
        <f>IF(E64="","",IF(②選手情報入力!V73="","",IF(K64=1,種目情報!$J$5,種目情報!$J$7)))</f>
        <v/>
      </c>
      <c r="AH64" t="str">
        <f>IF(E64="","",IF(②選手情報入力!V73="","",IF(K64=1,IF(②選手情報入力!$W$7="","",②選手情報入力!$W$7),IF(②選手情報入力!$W$8="","",②選手情報入力!$W$8))))</f>
        <v/>
      </c>
      <c r="AI64" t="str">
        <f>IF(E64="","",IF(②選手情報入力!V73="","",IF(K64=1,IF(②選手情報入力!$V$7="",0,1),IF(②選手情報入力!$V$8="",0,1))))</f>
        <v/>
      </c>
      <c r="AJ64" t="str">
        <f>IF(E64="","",IF(②選手情報入力!V73="","",2))</f>
        <v/>
      </c>
    </row>
    <row r="65" spans="1:36">
      <c r="A65" t="str">
        <f t="shared" si="0"/>
        <v/>
      </c>
      <c r="B65" t="str">
        <f>IF(E65="","",①団体情報入力!$C$5)</f>
        <v/>
      </c>
      <c r="D65" t="str">
        <f>IF(①団体情報入力!C$10="","",①団体情報入力!C$10)</f>
        <v/>
      </c>
      <c r="E65" t="str">
        <f>IF(②選手情報入力!C74="","",②選手情報入力!C74)</f>
        <v/>
      </c>
      <c r="F65" t="str">
        <f>IF(E65="","",②選手情報入力!D74)</f>
        <v/>
      </c>
      <c r="G65" t="str">
        <f>IF(E65="","",ASC(②選手情報入力!E74))</f>
        <v/>
      </c>
      <c r="H65" t="str">
        <f t="shared" si="1"/>
        <v/>
      </c>
      <c r="I65" t="str">
        <f>IF(E65="","",②選手情報入力!F74&amp;" "&amp;②選手情報入力!G74)</f>
        <v/>
      </c>
      <c r="J65" t="str">
        <f>IF(E65="","",IF(②選手情報入力!H74="","JPN",LEFT(②選手情報入力!H74,3)))</f>
        <v/>
      </c>
      <c r="K65" t="str">
        <f>IF(E65="","",IF(②選手情報入力!I74="男",1,2))</f>
        <v/>
      </c>
      <c r="L65" t="str">
        <f>IF(E65="","",IF(②選手情報入力!J74="","",②選手情報入力!J74))</f>
        <v/>
      </c>
      <c r="M65" t="str">
        <f>IF(E65="","",LEFT(②選手情報入力!K74,4))</f>
        <v/>
      </c>
      <c r="N65" t="str">
        <f>IF(E65="","",RIGHT(②選手情報入力!K74,4))</f>
        <v/>
      </c>
      <c r="O65" t="str">
        <f t="shared" si="2"/>
        <v/>
      </c>
      <c r="Q65" t="str">
        <f>IF(E65="","",IF(②選手情報入力!L74="","",IF(K65=1,VLOOKUP(②選手情報入力!L74,種目情報!$A$4:$B$169,2,FALSE),VLOOKUP(②選手情報入力!L74,種目情報!$E$4:$F$136,2,FALSE))))</f>
        <v/>
      </c>
      <c r="R65" t="str">
        <f>IF(E65="","",IF(②選手情報入力!M74="","",②選手情報入力!M74))</f>
        <v/>
      </c>
      <c r="S65" s="28"/>
      <c r="T65" t="str">
        <f>IF(E65="","",IF(②選手情報入力!L74="","",IF(K65=1,VLOOKUP(②選手情報入力!L74,種目情報!$A$4:$C$137,3,FALSE),VLOOKUP(②選手情報入力!L74,種目情報!$E$4:$G$129,3,FALSE))))</f>
        <v/>
      </c>
      <c r="U65" t="str">
        <f>IF(E65="","",IF(②選手情報入力!O74="","",IF(K65=1,VLOOKUP(②選手情報入力!O74,種目情報!$A$4:$B$153,2,FALSE),VLOOKUP(②選手情報入力!O74,種目情報!$E$4:$F$129,2,FALSE))))</f>
        <v/>
      </c>
      <c r="V65" t="str">
        <f>IF(E65="","",IF(②選手情報入力!P74="","",②選手情報入力!P74))</f>
        <v/>
      </c>
      <c r="W65" s="28" t="str">
        <f>IF(E65="","",IF(②選手情報入力!N74="","",1))</f>
        <v/>
      </c>
      <c r="X65" t="str">
        <f>IF(E65="","",IF(②選手情報入力!O74="","",IF(K65=1,VLOOKUP(②選手情報入力!O74,種目情報!$A$4:$C$137,3,FALSE),VLOOKUP(②選手情報入力!O74,種目情報!$E$4:$G$129,3,FALSE))))</f>
        <v/>
      </c>
      <c r="Y65" t="str">
        <f>IF(E65="","",IF(②選手情報入力!R74="","",IF(K65=1,VLOOKUP(②選手情報入力!R74,種目情報!$A$4:$B$153,2,FALSE),VLOOKUP(②選手情報入力!R74,種目情報!$E$4:$F$129,2,FALSE))))</f>
        <v/>
      </c>
      <c r="Z65" t="str">
        <f>IF(E65="","",IF(②選手情報入力!S74="","",②選手情報入力!S74))</f>
        <v/>
      </c>
      <c r="AA65" s="28" t="str">
        <f>IF(E65="","",IF(②選手情報入力!Q74="","",1))</f>
        <v/>
      </c>
      <c r="AB65" t="str">
        <f>IF(E65="","",IF(②選手情報入力!R74="","",IF(K65=1,VLOOKUP(②選手情報入力!R74,種目情報!$A$4:$C$137,3,FALSE),VLOOKUP(②選手情報入力!R74,種目情報!$E$4:$G$129,3,FALSE))))</f>
        <v/>
      </c>
      <c r="AC65" t="str">
        <f>IF(E65="","",IF(②選手情報入力!T74="","",IF(K65=1,種目情報!$J$4,種目情報!$J$6)))</f>
        <v/>
      </c>
      <c r="AD65" t="str">
        <f>IF(E65="","",IF(②選手情報入力!T74="","",IF(K65=1,IF(②選手情報入力!$U$7="","",②選手情報入力!$U$7),IF(②選手情報入力!$U$8="","",②選手情報入力!$U$8))))</f>
        <v/>
      </c>
      <c r="AE65" t="str">
        <f>IF(E65="","",IF(②選手情報入力!T74="","",IF(K65=1,IF(②選手情報入力!$T$7="",0,1),IF(②選手情報入力!$T$8="",0,1))))</f>
        <v/>
      </c>
      <c r="AF65" t="str">
        <f>IF(E65="","",IF(②選手情報入力!T74="","",2))</f>
        <v/>
      </c>
      <c r="AG65" t="str">
        <f>IF(E65="","",IF(②選手情報入力!V74="","",IF(K65=1,種目情報!$J$5,種目情報!$J$7)))</f>
        <v/>
      </c>
      <c r="AH65" t="str">
        <f>IF(E65="","",IF(②選手情報入力!V74="","",IF(K65=1,IF(②選手情報入力!$W$7="","",②選手情報入力!$W$7),IF(②選手情報入力!$W$8="","",②選手情報入力!$W$8))))</f>
        <v/>
      </c>
      <c r="AI65" t="str">
        <f>IF(E65="","",IF(②選手情報入力!V74="","",IF(K65=1,IF(②選手情報入力!$V$7="",0,1),IF(②選手情報入力!$V$8="",0,1))))</f>
        <v/>
      </c>
      <c r="AJ65" t="str">
        <f>IF(E65="","",IF(②選手情報入力!V74="","",2))</f>
        <v/>
      </c>
    </row>
    <row r="66" spans="1:36">
      <c r="A66" t="str">
        <f t="shared" si="0"/>
        <v/>
      </c>
      <c r="B66" t="str">
        <f>IF(E66="","",①団体情報入力!$C$5)</f>
        <v/>
      </c>
      <c r="D66" t="str">
        <f>IF(①団体情報入力!C$10="","",①団体情報入力!C$10)</f>
        <v/>
      </c>
      <c r="E66" t="str">
        <f>IF(②選手情報入力!C75="","",②選手情報入力!C75)</f>
        <v/>
      </c>
      <c r="F66" t="str">
        <f>IF(E66="","",②選手情報入力!D75)</f>
        <v/>
      </c>
      <c r="G66" t="str">
        <f>IF(E66="","",ASC(②選手情報入力!E75))</f>
        <v/>
      </c>
      <c r="H66" t="str">
        <f t="shared" si="1"/>
        <v/>
      </c>
      <c r="I66" t="str">
        <f>IF(E66="","",②選手情報入力!F75&amp;" "&amp;②選手情報入力!G75)</f>
        <v/>
      </c>
      <c r="J66" t="str">
        <f>IF(E66="","",IF(②選手情報入力!H75="","JPN",LEFT(②選手情報入力!H75,3)))</f>
        <v/>
      </c>
      <c r="K66" t="str">
        <f>IF(E66="","",IF(②選手情報入力!I75="男",1,2))</f>
        <v/>
      </c>
      <c r="L66" t="str">
        <f>IF(E66="","",IF(②選手情報入力!J75="","",②選手情報入力!J75))</f>
        <v/>
      </c>
      <c r="M66" t="str">
        <f>IF(E66="","",LEFT(②選手情報入力!K75,4))</f>
        <v/>
      </c>
      <c r="N66" t="str">
        <f>IF(E66="","",RIGHT(②選手情報入力!K75,4))</f>
        <v/>
      </c>
      <c r="O66" t="str">
        <f t="shared" si="2"/>
        <v/>
      </c>
      <c r="Q66" t="str">
        <f>IF(E66="","",IF(②選手情報入力!L75="","",IF(K66=1,VLOOKUP(②選手情報入力!L75,種目情報!$A$4:$B$169,2,FALSE),VLOOKUP(②選手情報入力!L75,種目情報!$E$4:$F$136,2,FALSE))))</f>
        <v/>
      </c>
      <c r="R66" t="str">
        <f>IF(E66="","",IF(②選手情報入力!M75="","",②選手情報入力!M75))</f>
        <v/>
      </c>
      <c r="S66" s="28"/>
      <c r="T66" t="str">
        <f>IF(E66="","",IF(②選手情報入力!L75="","",IF(K66=1,VLOOKUP(②選手情報入力!L75,種目情報!$A$4:$C$137,3,FALSE),VLOOKUP(②選手情報入力!L75,種目情報!$E$4:$G$129,3,FALSE))))</f>
        <v/>
      </c>
      <c r="U66" t="str">
        <f>IF(E66="","",IF(②選手情報入力!O75="","",IF(K66=1,VLOOKUP(②選手情報入力!O75,種目情報!$A$4:$B$153,2,FALSE),VLOOKUP(②選手情報入力!O75,種目情報!$E$4:$F$129,2,FALSE))))</f>
        <v/>
      </c>
      <c r="V66" t="str">
        <f>IF(E66="","",IF(②選手情報入力!P75="","",②選手情報入力!P75))</f>
        <v/>
      </c>
      <c r="W66" s="28" t="str">
        <f>IF(E66="","",IF(②選手情報入力!N75="","",1))</f>
        <v/>
      </c>
      <c r="X66" t="str">
        <f>IF(E66="","",IF(②選手情報入力!O75="","",IF(K66=1,VLOOKUP(②選手情報入力!O75,種目情報!$A$4:$C$137,3,FALSE),VLOOKUP(②選手情報入力!O75,種目情報!$E$4:$G$129,3,FALSE))))</f>
        <v/>
      </c>
      <c r="Y66" t="str">
        <f>IF(E66="","",IF(②選手情報入力!R75="","",IF(K66=1,VLOOKUP(②選手情報入力!R75,種目情報!$A$4:$B$153,2,FALSE),VLOOKUP(②選手情報入力!R75,種目情報!$E$4:$F$129,2,FALSE))))</f>
        <v/>
      </c>
      <c r="Z66" t="str">
        <f>IF(E66="","",IF(②選手情報入力!S75="","",②選手情報入力!S75))</f>
        <v/>
      </c>
      <c r="AA66" s="28" t="str">
        <f>IF(E66="","",IF(②選手情報入力!Q75="","",1))</f>
        <v/>
      </c>
      <c r="AB66" t="str">
        <f>IF(E66="","",IF(②選手情報入力!R75="","",IF(K66=1,VLOOKUP(②選手情報入力!R75,種目情報!$A$4:$C$137,3,FALSE),VLOOKUP(②選手情報入力!R75,種目情報!$E$4:$G$129,3,FALSE))))</f>
        <v/>
      </c>
      <c r="AC66" t="str">
        <f>IF(E66="","",IF(②選手情報入力!T75="","",IF(K66=1,種目情報!$J$4,種目情報!$J$6)))</f>
        <v/>
      </c>
      <c r="AD66" t="str">
        <f>IF(E66="","",IF(②選手情報入力!T75="","",IF(K66=1,IF(②選手情報入力!$U$7="","",②選手情報入力!$U$7),IF(②選手情報入力!$U$8="","",②選手情報入力!$U$8))))</f>
        <v/>
      </c>
      <c r="AE66" t="str">
        <f>IF(E66="","",IF(②選手情報入力!T75="","",IF(K66=1,IF(②選手情報入力!$T$7="",0,1),IF(②選手情報入力!$T$8="",0,1))))</f>
        <v/>
      </c>
      <c r="AF66" t="str">
        <f>IF(E66="","",IF(②選手情報入力!T75="","",2))</f>
        <v/>
      </c>
      <c r="AG66" t="str">
        <f>IF(E66="","",IF(②選手情報入力!V75="","",IF(K66=1,種目情報!$J$5,種目情報!$J$7)))</f>
        <v/>
      </c>
      <c r="AH66" t="str">
        <f>IF(E66="","",IF(②選手情報入力!V75="","",IF(K66=1,IF(②選手情報入力!$W$7="","",②選手情報入力!$W$7),IF(②選手情報入力!$W$8="","",②選手情報入力!$W$8))))</f>
        <v/>
      </c>
      <c r="AI66" t="str">
        <f>IF(E66="","",IF(②選手情報入力!V75="","",IF(K66=1,IF(②選手情報入力!$V$7="",0,1),IF(②選手情報入力!$V$8="",0,1))))</f>
        <v/>
      </c>
      <c r="AJ66" t="str">
        <f>IF(E66="","",IF(②選手情報入力!V75="","",2))</f>
        <v/>
      </c>
    </row>
    <row r="67" spans="1:36">
      <c r="A67" t="str">
        <f t="shared" ref="A67:A91" si="3">IF(E67="","",B67+10000000+E67)</f>
        <v/>
      </c>
      <c r="B67" t="str">
        <f>IF(E67="","",①団体情報入力!$C$5)</f>
        <v/>
      </c>
      <c r="D67" t="str">
        <f>IF(①団体情報入力!C$10="","",①団体情報入力!C$10)</f>
        <v/>
      </c>
      <c r="E67" t="str">
        <f>IF(②選手情報入力!C76="","",②選手情報入力!C76)</f>
        <v/>
      </c>
      <c r="F67" t="str">
        <f>IF(E67="","",②選手情報入力!D76)</f>
        <v/>
      </c>
      <c r="G67" t="str">
        <f>IF(E67="","",ASC(②選手情報入力!E76))</f>
        <v/>
      </c>
      <c r="H67" t="str">
        <f t="shared" ref="H67:H91" si="4">IF(E67="","",F67)</f>
        <v/>
      </c>
      <c r="I67" t="str">
        <f>IF(E67="","",②選手情報入力!F76&amp;" "&amp;②選手情報入力!G76)</f>
        <v/>
      </c>
      <c r="J67" t="str">
        <f>IF(E67="","",IF(②選手情報入力!H76="","JPN",LEFT(②選手情報入力!H76,3)))</f>
        <v/>
      </c>
      <c r="K67" t="str">
        <f>IF(E67="","",IF(②選手情報入力!I76="男",1,2))</f>
        <v/>
      </c>
      <c r="L67" t="str">
        <f>IF(E67="","",IF(②選手情報入力!J76="","",②選手情報入力!J76))</f>
        <v/>
      </c>
      <c r="M67" t="str">
        <f>IF(E67="","",LEFT(②選手情報入力!K76,4))</f>
        <v/>
      </c>
      <c r="N67" t="str">
        <f>IF(E67="","",RIGHT(②選手情報入力!K76,4))</f>
        <v/>
      </c>
      <c r="O67" t="str">
        <f t="shared" ref="O67:O91" si="5">IF(E67="","","愛知")</f>
        <v/>
      </c>
      <c r="Q67" t="str">
        <f>IF(E67="","",IF(②選手情報入力!L76="","",IF(K67=1,VLOOKUP(②選手情報入力!L76,種目情報!$A$4:$B$169,2,FALSE),VLOOKUP(②選手情報入力!L76,種目情報!$E$4:$F$136,2,FALSE))))</f>
        <v/>
      </c>
      <c r="R67" t="str">
        <f>IF(E67="","",IF(②選手情報入力!M76="","",②選手情報入力!M76))</f>
        <v/>
      </c>
      <c r="S67" s="28"/>
      <c r="T67" t="str">
        <f>IF(E67="","",IF(②選手情報入力!L76="","",IF(K67=1,VLOOKUP(②選手情報入力!L76,種目情報!$A$4:$C$137,3,FALSE),VLOOKUP(②選手情報入力!L76,種目情報!$E$4:$G$129,3,FALSE))))</f>
        <v/>
      </c>
      <c r="U67" t="str">
        <f>IF(E67="","",IF(②選手情報入力!O76="","",IF(K67=1,VLOOKUP(②選手情報入力!O76,種目情報!$A$4:$B$153,2,FALSE),VLOOKUP(②選手情報入力!O76,種目情報!$E$4:$F$129,2,FALSE))))</f>
        <v/>
      </c>
      <c r="V67" t="str">
        <f>IF(E67="","",IF(②選手情報入力!P76="","",②選手情報入力!P76))</f>
        <v/>
      </c>
      <c r="W67" s="28" t="str">
        <f>IF(E67="","",IF(②選手情報入力!N76="","",1))</f>
        <v/>
      </c>
      <c r="X67" t="str">
        <f>IF(E67="","",IF(②選手情報入力!O76="","",IF(K67=1,VLOOKUP(②選手情報入力!O76,種目情報!$A$4:$C$137,3,FALSE),VLOOKUP(②選手情報入力!O76,種目情報!$E$4:$G$129,3,FALSE))))</f>
        <v/>
      </c>
      <c r="Y67" t="str">
        <f>IF(E67="","",IF(②選手情報入力!R76="","",IF(K67=1,VLOOKUP(②選手情報入力!R76,種目情報!$A$4:$B$153,2,FALSE),VLOOKUP(②選手情報入力!R76,種目情報!$E$4:$F$129,2,FALSE))))</f>
        <v/>
      </c>
      <c r="Z67" t="str">
        <f>IF(E67="","",IF(②選手情報入力!S76="","",②選手情報入力!S76))</f>
        <v/>
      </c>
      <c r="AA67" s="28" t="str">
        <f>IF(E67="","",IF(②選手情報入力!Q76="","",1))</f>
        <v/>
      </c>
      <c r="AB67" t="str">
        <f>IF(E67="","",IF(②選手情報入力!R76="","",IF(K67=1,VLOOKUP(②選手情報入力!R76,種目情報!$A$4:$C$137,3,FALSE),VLOOKUP(②選手情報入力!R76,種目情報!$E$4:$G$129,3,FALSE))))</f>
        <v/>
      </c>
      <c r="AC67" t="str">
        <f>IF(E67="","",IF(②選手情報入力!T76="","",IF(K67=1,種目情報!$J$4,種目情報!$J$6)))</f>
        <v/>
      </c>
      <c r="AD67" t="str">
        <f>IF(E67="","",IF(②選手情報入力!T76="","",IF(K67=1,IF(②選手情報入力!$U$7="","",②選手情報入力!$U$7),IF(②選手情報入力!$U$8="","",②選手情報入力!$U$8))))</f>
        <v/>
      </c>
      <c r="AE67" t="str">
        <f>IF(E67="","",IF(②選手情報入力!T76="","",IF(K67=1,IF(②選手情報入力!$T$7="",0,1),IF(②選手情報入力!$T$8="",0,1))))</f>
        <v/>
      </c>
      <c r="AF67" t="str">
        <f>IF(E67="","",IF(②選手情報入力!T76="","",2))</f>
        <v/>
      </c>
      <c r="AG67" t="str">
        <f>IF(E67="","",IF(②選手情報入力!V76="","",IF(K67=1,種目情報!$J$5,種目情報!$J$7)))</f>
        <v/>
      </c>
      <c r="AH67" t="str">
        <f>IF(E67="","",IF(②選手情報入力!V76="","",IF(K67=1,IF(②選手情報入力!$W$7="","",②選手情報入力!$W$7),IF(②選手情報入力!$W$8="","",②選手情報入力!$W$8))))</f>
        <v/>
      </c>
      <c r="AI67" t="str">
        <f>IF(E67="","",IF(②選手情報入力!V76="","",IF(K67=1,IF(②選手情報入力!$V$7="",0,1),IF(②選手情報入力!$V$8="",0,1))))</f>
        <v/>
      </c>
      <c r="AJ67" t="str">
        <f>IF(E67="","",IF(②選手情報入力!V76="","",2))</f>
        <v/>
      </c>
    </row>
    <row r="68" spans="1:36">
      <c r="A68" t="str">
        <f t="shared" si="3"/>
        <v/>
      </c>
      <c r="B68" t="str">
        <f>IF(E68="","",①団体情報入力!$C$5)</f>
        <v/>
      </c>
      <c r="D68" t="str">
        <f>IF(①団体情報入力!C$10="","",①団体情報入力!C$10)</f>
        <v/>
      </c>
      <c r="E68" t="str">
        <f>IF(②選手情報入力!C77="","",②選手情報入力!C77)</f>
        <v/>
      </c>
      <c r="F68" t="str">
        <f>IF(E68="","",②選手情報入力!D77)</f>
        <v/>
      </c>
      <c r="G68" t="str">
        <f>IF(E68="","",ASC(②選手情報入力!E77))</f>
        <v/>
      </c>
      <c r="H68" t="str">
        <f t="shared" si="4"/>
        <v/>
      </c>
      <c r="I68" t="str">
        <f>IF(E68="","",②選手情報入力!F77&amp;" "&amp;②選手情報入力!G77)</f>
        <v/>
      </c>
      <c r="J68" t="str">
        <f>IF(E68="","",IF(②選手情報入力!H77="","JPN",LEFT(②選手情報入力!H77,3)))</f>
        <v/>
      </c>
      <c r="K68" t="str">
        <f>IF(E68="","",IF(②選手情報入力!I77="男",1,2))</f>
        <v/>
      </c>
      <c r="L68" t="str">
        <f>IF(E68="","",IF(②選手情報入力!J77="","",②選手情報入力!J77))</f>
        <v/>
      </c>
      <c r="M68" t="str">
        <f>IF(E68="","",LEFT(②選手情報入力!K77,4))</f>
        <v/>
      </c>
      <c r="N68" t="str">
        <f>IF(E68="","",RIGHT(②選手情報入力!K77,4))</f>
        <v/>
      </c>
      <c r="O68" t="str">
        <f t="shared" si="5"/>
        <v/>
      </c>
      <c r="Q68" t="str">
        <f>IF(E68="","",IF(②選手情報入力!L77="","",IF(K68=1,VLOOKUP(②選手情報入力!L77,種目情報!$A$4:$B$169,2,FALSE),VLOOKUP(②選手情報入力!L77,種目情報!$E$4:$F$136,2,FALSE))))</f>
        <v/>
      </c>
      <c r="R68" t="str">
        <f>IF(E68="","",IF(②選手情報入力!M77="","",②選手情報入力!M77))</f>
        <v/>
      </c>
      <c r="S68" s="28"/>
      <c r="T68" t="str">
        <f>IF(E68="","",IF(②選手情報入力!L77="","",IF(K68=1,VLOOKUP(②選手情報入力!L77,種目情報!$A$4:$C$137,3,FALSE),VLOOKUP(②選手情報入力!L77,種目情報!$E$4:$G$129,3,FALSE))))</f>
        <v/>
      </c>
      <c r="U68" t="str">
        <f>IF(E68="","",IF(②選手情報入力!O77="","",IF(K68=1,VLOOKUP(②選手情報入力!O77,種目情報!$A$4:$B$153,2,FALSE),VLOOKUP(②選手情報入力!O77,種目情報!$E$4:$F$129,2,FALSE))))</f>
        <v/>
      </c>
      <c r="V68" t="str">
        <f>IF(E68="","",IF(②選手情報入力!P77="","",②選手情報入力!P77))</f>
        <v/>
      </c>
      <c r="W68" s="28" t="str">
        <f>IF(E68="","",IF(②選手情報入力!N77="","",1))</f>
        <v/>
      </c>
      <c r="X68" t="str">
        <f>IF(E68="","",IF(②選手情報入力!O77="","",IF(K68=1,VLOOKUP(②選手情報入力!O77,種目情報!$A$4:$C$137,3,FALSE),VLOOKUP(②選手情報入力!O77,種目情報!$E$4:$G$129,3,FALSE))))</f>
        <v/>
      </c>
      <c r="Y68" t="str">
        <f>IF(E68="","",IF(②選手情報入力!R77="","",IF(K68=1,VLOOKUP(②選手情報入力!R77,種目情報!$A$4:$B$153,2,FALSE),VLOOKUP(②選手情報入力!R77,種目情報!$E$4:$F$129,2,FALSE))))</f>
        <v/>
      </c>
      <c r="Z68" t="str">
        <f>IF(E68="","",IF(②選手情報入力!S77="","",②選手情報入力!S77))</f>
        <v/>
      </c>
      <c r="AA68" s="28" t="str">
        <f>IF(E68="","",IF(②選手情報入力!Q77="","",1))</f>
        <v/>
      </c>
      <c r="AB68" t="str">
        <f>IF(E68="","",IF(②選手情報入力!R77="","",IF(K68=1,VLOOKUP(②選手情報入力!R77,種目情報!$A$4:$C$137,3,FALSE),VLOOKUP(②選手情報入力!R77,種目情報!$E$4:$G$129,3,FALSE))))</f>
        <v/>
      </c>
      <c r="AC68" t="str">
        <f>IF(E68="","",IF(②選手情報入力!T77="","",IF(K68=1,種目情報!$J$4,種目情報!$J$6)))</f>
        <v/>
      </c>
      <c r="AD68" t="str">
        <f>IF(E68="","",IF(②選手情報入力!T77="","",IF(K68=1,IF(②選手情報入力!$U$7="","",②選手情報入力!$U$7),IF(②選手情報入力!$U$8="","",②選手情報入力!$U$8))))</f>
        <v/>
      </c>
      <c r="AE68" t="str">
        <f>IF(E68="","",IF(②選手情報入力!T77="","",IF(K68=1,IF(②選手情報入力!$T$7="",0,1),IF(②選手情報入力!$T$8="",0,1))))</f>
        <v/>
      </c>
      <c r="AF68" t="str">
        <f>IF(E68="","",IF(②選手情報入力!T77="","",2))</f>
        <v/>
      </c>
      <c r="AG68" t="str">
        <f>IF(E68="","",IF(②選手情報入力!V77="","",IF(K68=1,種目情報!$J$5,種目情報!$J$7)))</f>
        <v/>
      </c>
      <c r="AH68" t="str">
        <f>IF(E68="","",IF(②選手情報入力!V77="","",IF(K68=1,IF(②選手情報入力!$W$7="","",②選手情報入力!$W$7),IF(②選手情報入力!$W$8="","",②選手情報入力!$W$8))))</f>
        <v/>
      </c>
      <c r="AI68" t="str">
        <f>IF(E68="","",IF(②選手情報入力!V77="","",IF(K68=1,IF(②選手情報入力!$V$7="",0,1),IF(②選手情報入力!$V$8="",0,1))))</f>
        <v/>
      </c>
      <c r="AJ68" t="str">
        <f>IF(E68="","",IF(②選手情報入力!V77="","",2))</f>
        <v/>
      </c>
    </row>
    <row r="69" spans="1:36">
      <c r="A69" t="str">
        <f t="shared" si="3"/>
        <v/>
      </c>
      <c r="B69" t="str">
        <f>IF(E69="","",①団体情報入力!$C$5)</f>
        <v/>
      </c>
      <c r="D69" t="str">
        <f>IF(①団体情報入力!C$10="","",①団体情報入力!C$10)</f>
        <v/>
      </c>
      <c r="E69" t="str">
        <f>IF(②選手情報入力!C78="","",②選手情報入力!C78)</f>
        <v/>
      </c>
      <c r="F69" t="str">
        <f>IF(E69="","",②選手情報入力!D78)</f>
        <v/>
      </c>
      <c r="G69" t="str">
        <f>IF(E69="","",ASC(②選手情報入力!E78))</f>
        <v/>
      </c>
      <c r="H69" t="str">
        <f t="shared" si="4"/>
        <v/>
      </c>
      <c r="I69" t="str">
        <f>IF(E69="","",②選手情報入力!F78&amp;" "&amp;②選手情報入力!G78)</f>
        <v/>
      </c>
      <c r="J69" t="str">
        <f>IF(E69="","",IF(②選手情報入力!H78="","JPN",LEFT(②選手情報入力!H78,3)))</f>
        <v/>
      </c>
      <c r="K69" t="str">
        <f>IF(E69="","",IF(②選手情報入力!I78="男",1,2))</f>
        <v/>
      </c>
      <c r="L69" t="str">
        <f>IF(E69="","",IF(②選手情報入力!J78="","",②選手情報入力!J78))</f>
        <v/>
      </c>
      <c r="M69" t="str">
        <f>IF(E69="","",LEFT(②選手情報入力!K78,4))</f>
        <v/>
      </c>
      <c r="N69" t="str">
        <f>IF(E69="","",RIGHT(②選手情報入力!K78,4))</f>
        <v/>
      </c>
      <c r="O69" t="str">
        <f t="shared" si="5"/>
        <v/>
      </c>
      <c r="Q69" t="str">
        <f>IF(E69="","",IF(②選手情報入力!L78="","",IF(K69=1,VLOOKUP(②選手情報入力!L78,種目情報!$A$4:$B$169,2,FALSE),VLOOKUP(②選手情報入力!L78,種目情報!$E$4:$F$136,2,FALSE))))</f>
        <v/>
      </c>
      <c r="R69" t="str">
        <f>IF(E69="","",IF(②選手情報入力!M78="","",②選手情報入力!M78))</f>
        <v/>
      </c>
      <c r="S69" s="28"/>
      <c r="T69" t="str">
        <f>IF(E69="","",IF(②選手情報入力!L78="","",IF(K69=1,VLOOKUP(②選手情報入力!L78,種目情報!$A$4:$C$137,3,FALSE),VLOOKUP(②選手情報入力!L78,種目情報!$E$4:$G$129,3,FALSE))))</f>
        <v/>
      </c>
      <c r="U69" t="str">
        <f>IF(E69="","",IF(②選手情報入力!O78="","",IF(K69=1,VLOOKUP(②選手情報入力!O78,種目情報!$A$4:$B$153,2,FALSE),VLOOKUP(②選手情報入力!O78,種目情報!$E$4:$F$129,2,FALSE))))</f>
        <v/>
      </c>
      <c r="V69" t="str">
        <f>IF(E69="","",IF(②選手情報入力!P78="","",②選手情報入力!P78))</f>
        <v/>
      </c>
      <c r="W69" s="28" t="str">
        <f>IF(E69="","",IF(②選手情報入力!N78="","",1))</f>
        <v/>
      </c>
      <c r="X69" t="str">
        <f>IF(E69="","",IF(②選手情報入力!O78="","",IF(K69=1,VLOOKUP(②選手情報入力!O78,種目情報!$A$4:$C$137,3,FALSE),VLOOKUP(②選手情報入力!O78,種目情報!$E$4:$G$129,3,FALSE))))</f>
        <v/>
      </c>
      <c r="Y69" t="str">
        <f>IF(E69="","",IF(②選手情報入力!R78="","",IF(K69=1,VLOOKUP(②選手情報入力!R78,種目情報!$A$4:$B$153,2,FALSE),VLOOKUP(②選手情報入力!R78,種目情報!$E$4:$F$129,2,FALSE))))</f>
        <v/>
      </c>
      <c r="Z69" t="str">
        <f>IF(E69="","",IF(②選手情報入力!S78="","",②選手情報入力!S78))</f>
        <v/>
      </c>
      <c r="AA69" s="28" t="str">
        <f>IF(E69="","",IF(②選手情報入力!Q78="","",1))</f>
        <v/>
      </c>
      <c r="AB69" t="str">
        <f>IF(E69="","",IF(②選手情報入力!R78="","",IF(K69=1,VLOOKUP(②選手情報入力!R78,種目情報!$A$4:$C$137,3,FALSE),VLOOKUP(②選手情報入力!R78,種目情報!$E$4:$G$129,3,FALSE))))</f>
        <v/>
      </c>
      <c r="AC69" t="str">
        <f>IF(E69="","",IF(②選手情報入力!T78="","",IF(K69=1,種目情報!$J$4,種目情報!$J$6)))</f>
        <v/>
      </c>
      <c r="AD69" t="str">
        <f>IF(E69="","",IF(②選手情報入力!T78="","",IF(K69=1,IF(②選手情報入力!$U$7="","",②選手情報入力!$U$7),IF(②選手情報入力!$U$8="","",②選手情報入力!$U$8))))</f>
        <v/>
      </c>
      <c r="AE69" t="str">
        <f>IF(E69="","",IF(②選手情報入力!T78="","",IF(K69=1,IF(②選手情報入力!$T$7="",0,1),IF(②選手情報入力!$T$8="",0,1))))</f>
        <v/>
      </c>
      <c r="AF69" t="str">
        <f>IF(E69="","",IF(②選手情報入力!T78="","",2))</f>
        <v/>
      </c>
      <c r="AG69" t="str">
        <f>IF(E69="","",IF(②選手情報入力!V78="","",IF(K69=1,種目情報!$J$5,種目情報!$J$7)))</f>
        <v/>
      </c>
      <c r="AH69" t="str">
        <f>IF(E69="","",IF(②選手情報入力!V78="","",IF(K69=1,IF(②選手情報入力!$W$7="","",②選手情報入力!$W$7),IF(②選手情報入力!$W$8="","",②選手情報入力!$W$8))))</f>
        <v/>
      </c>
      <c r="AI69" t="str">
        <f>IF(E69="","",IF(②選手情報入力!V78="","",IF(K69=1,IF(②選手情報入力!$V$7="",0,1),IF(②選手情報入力!$V$8="",0,1))))</f>
        <v/>
      </c>
      <c r="AJ69" t="str">
        <f>IF(E69="","",IF(②選手情報入力!V78="","",2))</f>
        <v/>
      </c>
    </row>
    <row r="70" spans="1:36">
      <c r="A70" t="str">
        <f t="shared" si="3"/>
        <v/>
      </c>
      <c r="B70" t="str">
        <f>IF(E70="","",①団体情報入力!$C$5)</f>
        <v/>
      </c>
      <c r="D70" t="str">
        <f>IF(①団体情報入力!C$10="","",①団体情報入力!C$10)</f>
        <v/>
      </c>
      <c r="E70" t="str">
        <f>IF(②選手情報入力!C79="","",②選手情報入力!C79)</f>
        <v/>
      </c>
      <c r="F70" t="str">
        <f>IF(E70="","",②選手情報入力!D79)</f>
        <v/>
      </c>
      <c r="G70" t="str">
        <f>IF(E70="","",ASC(②選手情報入力!E79))</f>
        <v/>
      </c>
      <c r="H70" t="str">
        <f t="shared" si="4"/>
        <v/>
      </c>
      <c r="I70" t="str">
        <f>IF(E70="","",②選手情報入力!F79&amp;" "&amp;②選手情報入力!G79)</f>
        <v/>
      </c>
      <c r="J70" t="str">
        <f>IF(E70="","",IF(②選手情報入力!H79="","JPN",LEFT(②選手情報入力!H79,3)))</f>
        <v/>
      </c>
      <c r="K70" t="str">
        <f>IF(E70="","",IF(②選手情報入力!I79="男",1,2))</f>
        <v/>
      </c>
      <c r="L70" t="str">
        <f>IF(E70="","",IF(②選手情報入力!J79="","",②選手情報入力!J79))</f>
        <v/>
      </c>
      <c r="M70" t="str">
        <f>IF(E70="","",LEFT(②選手情報入力!K79,4))</f>
        <v/>
      </c>
      <c r="N70" t="str">
        <f>IF(E70="","",RIGHT(②選手情報入力!K79,4))</f>
        <v/>
      </c>
      <c r="O70" t="str">
        <f t="shared" si="5"/>
        <v/>
      </c>
      <c r="Q70" t="str">
        <f>IF(E70="","",IF(②選手情報入力!L79="","",IF(K70=1,VLOOKUP(②選手情報入力!L79,種目情報!$A$4:$B$169,2,FALSE),VLOOKUP(②選手情報入力!L79,種目情報!$E$4:$F$136,2,FALSE))))</f>
        <v/>
      </c>
      <c r="R70" t="str">
        <f>IF(E70="","",IF(②選手情報入力!M79="","",②選手情報入力!M79))</f>
        <v/>
      </c>
      <c r="S70" s="28"/>
      <c r="T70" t="str">
        <f>IF(E70="","",IF(②選手情報入力!L79="","",IF(K70=1,VLOOKUP(②選手情報入力!L79,種目情報!$A$4:$C$137,3,FALSE),VLOOKUP(②選手情報入力!L79,種目情報!$E$4:$G$129,3,FALSE))))</f>
        <v/>
      </c>
      <c r="U70" t="str">
        <f>IF(E70="","",IF(②選手情報入力!O79="","",IF(K70=1,VLOOKUP(②選手情報入力!O79,種目情報!$A$4:$B$153,2,FALSE),VLOOKUP(②選手情報入力!O79,種目情報!$E$4:$F$129,2,FALSE))))</f>
        <v/>
      </c>
      <c r="V70" t="str">
        <f>IF(E70="","",IF(②選手情報入力!P79="","",②選手情報入力!P79))</f>
        <v/>
      </c>
      <c r="W70" s="28" t="str">
        <f>IF(E70="","",IF(②選手情報入力!N79="","",1))</f>
        <v/>
      </c>
      <c r="X70" t="str">
        <f>IF(E70="","",IF(②選手情報入力!O79="","",IF(K70=1,VLOOKUP(②選手情報入力!O79,種目情報!$A$4:$C$137,3,FALSE),VLOOKUP(②選手情報入力!O79,種目情報!$E$4:$G$129,3,FALSE))))</f>
        <v/>
      </c>
      <c r="Y70" t="str">
        <f>IF(E70="","",IF(②選手情報入力!R79="","",IF(K70=1,VLOOKUP(②選手情報入力!R79,種目情報!$A$4:$B$153,2,FALSE),VLOOKUP(②選手情報入力!R79,種目情報!$E$4:$F$129,2,FALSE))))</f>
        <v/>
      </c>
      <c r="Z70" t="str">
        <f>IF(E70="","",IF(②選手情報入力!S79="","",②選手情報入力!S79))</f>
        <v/>
      </c>
      <c r="AA70" s="28" t="str">
        <f>IF(E70="","",IF(②選手情報入力!Q79="","",1))</f>
        <v/>
      </c>
      <c r="AB70" t="str">
        <f>IF(E70="","",IF(②選手情報入力!R79="","",IF(K70=1,VLOOKUP(②選手情報入力!R79,種目情報!$A$4:$C$137,3,FALSE),VLOOKUP(②選手情報入力!R79,種目情報!$E$4:$G$129,3,FALSE))))</f>
        <v/>
      </c>
      <c r="AC70" t="str">
        <f>IF(E70="","",IF(②選手情報入力!T79="","",IF(K70=1,種目情報!$J$4,種目情報!$J$6)))</f>
        <v/>
      </c>
      <c r="AD70" t="str">
        <f>IF(E70="","",IF(②選手情報入力!T79="","",IF(K70=1,IF(②選手情報入力!$U$7="","",②選手情報入力!$U$7),IF(②選手情報入力!$U$8="","",②選手情報入力!$U$8))))</f>
        <v/>
      </c>
      <c r="AE70" t="str">
        <f>IF(E70="","",IF(②選手情報入力!T79="","",IF(K70=1,IF(②選手情報入力!$T$7="",0,1),IF(②選手情報入力!$T$8="",0,1))))</f>
        <v/>
      </c>
      <c r="AF70" t="str">
        <f>IF(E70="","",IF(②選手情報入力!T79="","",2))</f>
        <v/>
      </c>
      <c r="AG70" t="str">
        <f>IF(E70="","",IF(②選手情報入力!V79="","",IF(K70=1,種目情報!$J$5,種目情報!$J$7)))</f>
        <v/>
      </c>
      <c r="AH70" t="str">
        <f>IF(E70="","",IF(②選手情報入力!V79="","",IF(K70=1,IF(②選手情報入力!$W$7="","",②選手情報入力!$W$7),IF(②選手情報入力!$W$8="","",②選手情報入力!$W$8))))</f>
        <v/>
      </c>
      <c r="AI70" t="str">
        <f>IF(E70="","",IF(②選手情報入力!V79="","",IF(K70=1,IF(②選手情報入力!$V$7="",0,1),IF(②選手情報入力!$V$8="",0,1))))</f>
        <v/>
      </c>
      <c r="AJ70" t="str">
        <f>IF(E70="","",IF(②選手情報入力!V79="","",2))</f>
        <v/>
      </c>
    </row>
    <row r="71" spans="1:36">
      <c r="A71" t="str">
        <f t="shared" si="3"/>
        <v/>
      </c>
      <c r="B71" t="str">
        <f>IF(E71="","",①団体情報入力!$C$5)</f>
        <v/>
      </c>
      <c r="D71" t="str">
        <f>IF(①団体情報入力!C$10="","",①団体情報入力!C$10)</f>
        <v/>
      </c>
      <c r="E71" t="str">
        <f>IF(②選手情報入力!C80="","",②選手情報入力!C80)</f>
        <v/>
      </c>
      <c r="F71" t="str">
        <f>IF(E71="","",②選手情報入力!D80)</f>
        <v/>
      </c>
      <c r="G71" t="str">
        <f>IF(E71="","",ASC(②選手情報入力!E80))</f>
        <v/>
      </c>
      <c r="H71" t="str">
        <f t="shared" si="4"/>
        <v/>
      </c>
      <c r="I71" t="str">
        <f>IF(E71="","",②選手情報入力!F80&amp;" "&amp;②選手情報入力!G80)</f>
        <v/>
      </c>
      <c r="J71" t="str">
        <f>IF(E71="","",IF(②選手情報入力!H80="","JPN",LEFT(②選手情報入力!H80,3)))</f>
        <v/>
      </c>
      <c r="K71" t="str">
        <f>IF(E71="","",IF(②選手情報入力!I80="男",1,2))</f>
        <v/>
      </c>
      <c r="L71" t="str">
        <f>IF(E71="","",IF(②選手情報入力!J80="","",②選手情報入力!J80))</f>
        <v/>
      </c>
      <c r="M71" t="str">
        <f>IF(E71="","",LEFT(②選手情報入力!K80,4))</f>
        <v/>
      </c>
      <c r="N71" t="str">
        <f>IF(E71="","",RIGHT(②選手情報入力!K80,4))</f>
        <v/>
      </c>
      <c r="O71" t="str">
        <f t="shared" si="5"/>
        <v/>
      </c>
      <c r="Q71" t="str">
        <f>IF(E71="","",IF(②選手情報入力!L80="","",IF(K71=1,VLOOKUP(②選手情報入力!L80,種目情報!$A$4:$B$169,2,FALSE),VLOOKUP(②選手情報入力!L80,種目情報!$E$4:$F$136,2,FALSE))))</f>
        <v/>
      </c>
      <c r="R71" t="str">
        <f>IF(E71="","",IF(②選手情報入力!M80="","",②選手情報入力!M80))</f>
        <v/>
      </c>
      <c r="S71" s="28"/>
      <c r="T71" t="str">
        <f>IF(E71="","",IF(②選手情報入力!L80="","",IF(K71=1,VLOOKUP(②選手情報入力!L80,種目情報!$A$4:$C$137,3,FALSE),VLOOKUP(②選手情報入力!L80,種目情報!$E$4:$G$129,3,FALSE))))</f>
        <v/>
      </c>
      <c r="U71" t="str">
        <f>IF(E71="","",IF(②選手情報入力!O80="","",IF(K71=1,VLOOKUP(②選手情報入力!O80,種目情報!$A$4:$B$153,2,FALSE),VLOOKUP(②選手情報入力!O80,種目情報!$E$4:$F$129,2,FALSE))))</f>
        <v/>
      </c>
      <c r="V71" t="str">
        <f>IF(E71="","",IF(②選手情報入力!P80="","",②選手情報入力!P80))</f>
        <v/>
      </c>
      <c r="W71" s="28" t="str">
        <f>IF(E71="","",IF(②選手情報入力!N80="","",1))</f>
        <v/>
      </c>
      <c r="X71" t="str">
        <f>IF(E71="","",IF(②選手情報入力!O80="","",IF(K71=1,VLOOKUP(②選手情報入力!O80,種目情報!$A$4:$C$137,3,FALSE),VLOOKUP(②選手情報入力!O80,種目情報!$E$4:$G$129,3,FALSE))))</f>
        <v/>
      </c>
      <c r="Y71" t="str">
        <f>IF(E71="","",IF(②選手情報入力!R80="","",IF(K71=1,VLOOKUP(②選手情報入力!R80,種目情報!$A$4:$B$153,2,FALSE),VLOOKUP(②選手情報入力!R80,種目情報!$E$4:$F$129,2,FALSE))))</f>
        <v/>
      </c>
      <c r="Z71" t="str">
        <f>IF(E71="","",IF(②選手情報入力!S80="","",②選手情報入力!S80))</f>
        <v/>
      </c>
      <c r="AA71" s="28" t="str">
        <f>IF(E71="","",IF(②選手情報入力!Q80="","",1))</f>
        <v/>
      </c>
      <c r="AB71" t="str">
        <f>IF(E71="","",IF(②選手情報入力!R80="","",IF(K71=1,VLOOKUP(②選手情報入力!R80,種目情報!$A$4:$C$137,3,FALSE),VLOOKUP(②選手情報入力!R80,種目情報!$E$4:$G$129,3,FALSE))))</f>
        <v/>
      </c>
      <c r="AC71" t="str">
        <f>IF(E71="","",IF(②選手情報入力!T80="","",IF(K71=1,種目情報!$J$4,種目情報!$J$6)))</f>
        <v/>
      </c>
      <c r="AD71" t="str">
        <f>IF(E71="","",IF(②選手情報入力!T80="","",IF(K71=1,IF(②選手情報入力!$U$7="","",②選手情報入力!$U$7),IF(②選手情報入力!$U$8="","",②選手情報入力!$U$8))))</f>
        <v/>
      </c>
      <c r="AE71" t="str">
        <f>IF(E71="","",IF(②選手情報入力!T80="","",IF(K71=1,IF(②選手情報入力!$T$7="",0,1),IF(②選手情報入力!$T$8="",0,1))))</f>
        <v/>
      </c>
      <c r="AF71" t="str">
        <f>IF(E71="","",IF(②選手情報入力!T80="","",2))</f>
        <v/>
      </c>
      <c r="AG71" t="str">
        <f>IF(E71="","",IF(②選手情報入力!V80="","",IF(K71=1,種目情報!$J$5,種目情報!$J$7)))</f>
        <v/>
      </c>
      <c r="AH71" t="str">
        <f>IF(E71="","",IF(②選手情報入力!V80="","",IF(K71=1,IF(②選手情報入力!$W$7="","",②選手情報入力!$W$7),IF(②選手情報入力!$W$8="","",②選手情報入力!$W$8))))</f>
        <v/>
      </c>
      <c r="AI71" t="str">
        <f>IF(E71="","",IF(②選手情報入力!V80="","",IF(K71=1,IF(②選手情報入力!$V$7="",0,1),IF(②選手情報入力!$V$8="",0,1))))</f>
        <v/>
      </c>
      <c r="AJ71" t="str">
        <f>IF(E71="","",IF(②選手情報入力!V80="","",2))</f>
        <v/>
      </c>
    </row>
    <row r="72" spans="1:36">
      <c r="A72" t="str">
        <f t="shared" si="3"/>
        <v/>
      </c>
      <c r="B72" t="str">
        <f>IF(E72="","",①団体情報入力!$C$5)</f>
        <v/>
      </c>
      <c r="D72" t="str">
        <f>IF(①団体情報入力!C$10="","",①団体情報入力!C$10)</f>
        <v/>
      </c>
      <c r="E72" t="str">
        <f>IF(②選手情報入力!C81="","",②選手情報入力!C81)</f>
        <v/>
      </c>
      <c r="F72" t="str">
        <f>IF(E72="","",②選手情報入力!D81)</f>
        <v/>
      </c>
      <c r="G72" t="str">
        <f>IF(E72="","",ASC(②選手情報入力!E81))</f>
        <v/>
      </c>
      <c r="H72" t="str">
        <f t="shared" si="4"/>
        <v/>
      </c>
      <c r="I72" t="str">
        <f>IF(E72="","",②選手情報入力!F81&amp;" "&amp;②選手情報入力!G81)</f>
        <v/>
      </c>
      <c r="J72" t="str">
        <f>IF(E72="","",IF(②選手情報入力!H81="","JPN",LEFT(②選手情報入力!H81,3)))</f>
        <v/>
      </c>
      <c r="K72" t="str">
        <f>IF(E72="","",IF(②選手情報入力!I81="男",1,2))</f>
        <v/>
      </c>
      <c r="L72" t="str">
        <f>IF(E72="","",IF(②選手情報入力!J81="","",②選手情報入力!J81))</f>
        <v/>
      </c>
      <c r="M72" t="str">
        <f>IF(E72="","",LEFT(②選手情報入力!K81,4))</f>
        <v/>
      </c>
      <c r="N72" t="str">
        <f>IF(E72="","",RIGHT(②選手情報入力!K81,4))</f>
        <v/>
      </c>
      <c r="O72" t="str">
        <f t="shared" si="5"/>
        <v/>
      </c>
      <c r="Q72" t="str">
        <f>IF(E72="","",IF(②選手情報入力!L81="","",IF(K72=1,VLOOKUP(②選手情報入力!L81,種目情報!$A$4:$B$169,2,FALSE),VLOOKUP(②選手情報入力!L81,種目情報!$E$4:$F$136,2,FALSE))))</f>
        <v/>
      </c>
      <c r="R72" t="str">
        <f>IF(E72="","",IF(②選手情報入力!M81="","",②選手情報入力!M81))</f>
        <v/>
      </c>
      <c r="S72" s="28"/>
      <c r="T72" t="str">
        <f>IF(E72="","",IF(②選手情報入力!L81="","",IF(K72=1,VLOOKUP(②選手情報入力!L81,種目情報!$A$4:$C$137,3,FALSE),VLOOKUP(②選手情報入力!L81,種目情報!$E$4:$G$129,3,FALSE))))</f>
        <v/>
      </c>
      <c r="U72" t="str">
        <f>IF(E72="","",IF(②選手情報入力!O81="","",IF(K72=1,VLOOKUP(②選手情報入力!O81,種目情報!$A$4:$B$153,2,FALSE),VLOOKUP(②選手情報入力!O81,種目情報!$E$4:$F$129,2,FALSE))))</f>
        <v/>
      </c>
      <c r="V72" t="str">
        <f>IF(E72="","",IF(②選手情報入力!P81="","",②選手情報入力!P81))</f>
        <v/>
      </c>
      <c r="W72" s="28" t="str">
        <f>IF(E72="","",IF(②選手情報入力!N81="","",1))</f>
        <v/>
      </c>
      <c r="X72" t="str">
        <f>IF(E72="","",IF(②選手情報入力!O81="","",IF(K72=1,VLOOKUP(②選手情報入力!O81,種目情報!$A$4:$C$137,3,FALSE),VLOOKUP(②選手情報入力!O81,種目情報!$E$4:$G$129,3,FALSE))))</f>
        <v/>
      </c>
      <c r="Y72" t="str">
        <f>IF(E72="","",IF(②選手情報入力!R81="","",IF(K72=1,VLOOKUP(②選手情報入力!R81,種目情報!$A$4:$B$153,2,FALSE),VLOOKUP(②選手情報入力!R81,種目情報!$E$4:$F$129,2,FALSE))))</f>
        <v/>
      </c>
      <c r="Z72" t="str">
        <f>IF(E72="","",IF(②選手情報入力!S81="","",②選手情報入力!S81))</f>
        <v/>
      </c>
      <c r="AA72" s="28" t="str">
        <f>IF(E72="","",IF(②選手情報入力!Q81="","",1))</f>
        <v/>
      </c>
      <c r="AB72" t="str">
        <f>IF(E72="","",IF(②選手情報入力!R81="","",IF(K72=1,VLOOKUP(②選手情報入力!R81,種目情報!$A$4:$C$137,3,FALSE),VLOOKUP(②選手情報入力!R81,種目情報!$E$4:$G$129,3,FALSE))))</f>
        <v/>
      </c>
      <c r="AC72" t="str">
        <f>IF(E72="","",IF(②選手情報入力!T81="","",IF(K72=1,種目情報!$J$4,種目情報!$J$6)))</f>
        <v/>
      </c>
      <c r="AD72" t="str">
        <f>IF(E72="","",IF(②選手情報入力!T81="","",IF(K72=1,IF(②選手情報入力!$U$7="","",②選手情報入力!$U$7),IF(②選手情報入力!$U$8="","",②選手情報入力!$U$8))))</f>
        <v/>
      </c>
      <c r="AE72" t="str">
        <f>IF(E72="","",IF(②選手情報入力!T81="","",IF(K72=1,IF(②選手情報入力!$T$7="",0,1),IF(②選手情報入力!$T$8="",0,1))))</f>
        <v/>
      </c>
      <c r="AF72" t="str">
        <f>IF(E72="","",IF(②選手情報入力!T81="","",2))</f>
        <v/>
      </c>
      <c r="AG72" t="str">
        <f>IF(E72="","",IF(②選手情報入力!V81="","",IF(K72=1,種目情報!$J$5,種目情報!$J$7)))</f>
        <v/>
      </c>
      <c r="AH72" t="str">
        <f>IF(E72="","",IF(②選手情報入力!V81="","",IF(K72=1,IF(②選手情報入力!$W$7="","",②選手情報入力!$W$7),IF(②選手情報入力!$W$8="","",②選手情報入力!$W$8))))</f>
        <v/>
      </c>
      <c r="AI72" t="str">
        <f>IF(E72="","",IF(②選手情報入力!V81="","",IF(K72=1,IF(②選手情報入力!$V$7="",0,1),IF(②選手情報入力!$V$8="",0,1))))</f>
        <v/>
      </c>
      <c r="AJ72" t="str">
        <f>IF(E72="","",IF(②選手情報入力!V81="","",2))</f>
        <v/>
      </c>
    </row>
    <row r="73" spans="1:36">
      <c r="A73" t="str">
        <f t="shared" si="3"/>
        <v/>
      </c>
      <c r="B73" t="str">
        <f>IF(E73="","",①団体情報入力!$C$5)</f>
        <v/>
      </c>
      <c r="D73" t="str">
        <f>IF(①団体情報入力!C$10="","",①団体情報入力!C$10)</f>
        <v/>
      </c>
      <c r="E73" t="str">
        <f>IF(②選手情報入力!C82="","",②選手情報入力!C82)</f>
        <v/>
      </c>
      <c r="F73" t="str">
        <f>IF(E73="","",②選手情報入力!D82)</f>
        <v/>
      </c>
      <c r="G73" t="str">
        <f>IF(E73="","",ASC(②選手情報入力!E82))</f>
        <v/>
      </c>
      <c r="H73" t="str">
        <f t="shared" si="4"/>
        <v/>
      </c>
      <c r="I73" t="str">
        <f>IF(E73="","",②選手情報入力!F82&amp;" "&amp;②選手情報入力!G82)</f>
        <v/>
      </c>
      <c r="J73" t="str">
        <f>IF(E73="","",IF(②選手情報入力!H82="","JPN",LEFT(②選手情報入力!H82,3)))</f>
        <v/>
      </c>
      <c r="K73" t="str">
        <f>IF(E73="","",IF(②選手情報入力!I82="男",1,2))</f>
        <v/>
      </c>
      <c r="L73" t="str">
        <f>IF(E73="","",IF(②選手情報入力!J82="","",②選手情報入力!J82))</f>
        <v/>
      </c>
      <c r="M73" t="str">
        <f>IF(E73="","",LEFT(②選手情報入力!K82,4))</f>
        <v/>
      </c>
      <c r="N73" t="str">
        <f>IF(E73="","",RIGHT(②選手情報入力!K82,4))</f>
        <v/>
      </c>
      <c r="O73" t="str">
        <f t="shared" si="5"/>
        <v/>
      </c>
      <c r="Q73" t="str">
        <f>IF(E73="","",IF(②選手情報入力!L82="","",IF(K73=1,VLOOKUP(②選手情報入力!L82,種目情報!$A$4:$B$169,2,FALSE),VLOOKUP(②選手情報入力!L82,種目情報!$E$4:$F$136,2,FALSE))))</f>
        <v/>
      </c>
      <c r="R73" t="str">
        <f>IF(E73="","",IF(②選手情報入力!M82="","",②選手情報入力!M82))</f>
        <v/>
      </c>
      <c r="S73" s="28"/>
      <c r="T73" t="str">
        <f>IF(E73="","",IF(②選手情報入力!L82="","",IF(K73=1,VLOOKUP(②選手情報入力!L82,種目情報!$A$4:$C$137,3,FALSE),VLOOKUP(②選手情報入力!L82,種目情報!$E$4:$G$129,3,FALSE))))</f>
        <v/>
      </c>
      <c r="U73" t="str">
        <f>IF(E73="","",IF(②選手情報入力!O82="","",IF(K73=1,VLOOKUP(②選手情報入力!O82,種目情報!$A$4:$B$153,2,FALSE),VLOOKUP(②選手情報入力!O82,種目情報!$E$4:$F$129,2,FALSE))))</f>
        <v/>
      </c>
      <c r="V73" t="str">
        <f>IF(E73="","",IF(②選手情報入力!P82="","",②選手情報入力!P82))</f>
        <v/>
      </c>
      <c r="W73" s="28" t="str">
        <f>IF(E73="","",IF(②選手情報入力!N82="","",1))</f>
        <v/>
      </c>
      <c r="X73" t="str">
        <f>IF(E73="","",IF(②選手情報入力!O82="","",IF(K73=1,VLOOKUP(②選手情報入力!O82,種目情報!$A$4:$C$137,3,FALSE),VLOOKUP(②選手情報入力!O82,種目情報!$E$4:$G$129,3,FALSE))))</f>
        <v/>
      </c>
      <c r="Y73" t="str">
        <f>IF(E73="","",IF(②選手情報入力!R82="","",IF(K73=1,VLOOKUP(②選手情報入力!R82,種目情報!$A$4:$B$153,2,FALSE),VLOOKUP(②選手情報入力!R82,種目情報!$E$4:$F$129,2,FALSE))))</f>
        <v/>
      </c>
      <c r="Z73" t="str">
        <f>IF(E73="","",IF(②選手情報入力!S82="","",②選手情報入力!S82))</f>
        <v/>
      </c>
      <c r="AA73" s="28" t="str">
        <f>IF(E73="","",IF(②選手情報入力!Q82="","",1))</f>
        <v/>
      </c>
      <c r="AB73" t="str">
        <f>IF(E73="","",IF(②選手情報入力!R82="","",IF(K73=1,VLOOKUP(②選手情報入力!R82,種目情報!$A$4:$C$137,3,FALSE),VLOOKUP(②選手情報入力!R82,種目情報!$E$4:$G$129,3,FALSE))))</f>
        <v/>
      </c>
      <c r="AC73" t="str">
        <f>IF(E73="","",IF(②選手情報入力!T82="","",IF(K73=1,種目情報!$J$4,種目情報!$J$6)))</f>
        <v/>
      </c>
      <c r="AD73" t="str">
        <f>IF(E73="","",IF(②選手情報入力!T82="","",IF(K73=1,IF(②選手情報入力!$U$7="","",②選手情報入力!$U$7),IF(②選手情報入力!$U$8="","",②選手情報入力!$U$8))))</f>
        <v/>
      </c>
      <c r="AE73" t="str">
        <f>IF(E73="","",IF(②選手情報入力!T82="","",IF(K73=1,IF(②選手情報入力!$T$7="",0,1),IF(②選手情報入力!$T$8="",0,1))))</f>
        <v/>
      </c>
      <c r="AF73" t="str">
        <f>IF(E73="","",IF(②選手情報入力!T82="","",2))</f>
        <v/>
      </c>
      <c r="AG73" t="str">
        <f>IF(E73="","",IF(②選手情報入力!V82="","",IF(K73=1,種目情報!$J$5,種目情報!$J$7)))</f>
        <v/>
      </c>
      <c r="AH73" t="str">
        <f>IF(E73="","",IF(②選手情報入力!V82="","",IF(K73=1,IF(②選手情報入力!$W$7="","",②選手情報入力!$W$7),IF(②選手情報入力!$W$8="","",②選手情報入力!$W$8))))</f>
        <v/>
      </c>
      <c r="AI73" t="str">
        <f>IF(E73="","",IF(②選手情報入力!V82="","",IF(K73=1,IF(②選手情報入力!$V$7="",0,1),IF(②選手情報入力!$V$8="",0,1))))</f>
        <v/>
      </c>
      <c r="AJ73" t="str">
        <f>IF(E73="","",IF(②選手情報入力!V82="","",2))</f>
        <v/>
      </c>
    </row>
    <row r="74" spans="1:36">
      <c r="A74" t="str">
        <f t="shared" si="3"/>
        <v/>
      </c>
      <c r="B74" t="str">
        <f>IF(E74="","",①団体情報入力!$C$5)</f>
        <v/>
      </c>
      <c r="D74" t="str">
        <f>IF(①団体情報入力!C$10="","",①団体情報入力!C$10)</f>
        <v/>
      </c>
      <c r="E74" t="str">
        <f>IF(②選手情報入力!C83="","",②選手情報入力!C83)</f>
        <v/>
      </c>
      <c r="F74" t="str">
        <f>IF(E74="","",②選手情報入力!D83)</f>
        <v/>
      </c>
      <c r="G74" t="str">
        <f>IF(E74="","",ASC(②選手情報入力!E83))</f>
        <v/>
      </c>
      <c r="H74" t="str">
        <f t="shared" si="4"/>
        <v/>
      </c>
      <c r="I74" t="str">
        <f>IF(E74="","",②選手情報入力!F83&amp;" "&amp;②選手情報入力!G83)</f>
        <v/>
      </c>
      <c r="J74" t="str">
        <f>IF(E74="","",IF(②選手情報入力!H83="","JPN",LEFT(②選手情報入力!H83,3)))</f>
        <v/>
      </c>
      <c r="K74" t="str">
        <f>IF(E74="","",IF(②選手情報入力!I83="男",1,2))</f>
        <v/>
      </c>
      <c r="L74" t="str">
        <f>IF(E74="","",IF(②選手情報入力!J83="","",②選手情報入力!J83))</f>
        <v/>
      </c>
      <c r="M74" t="str">
        <f>IF(E74="","",LEFT(②選手情報入力!K83,4))</f>
        <v/>
      </c>
      <c r="N74" t="str">
        <f>IF(E74="","",RIGHT(②選手情報入力!K83,4))</f>
        <v/>
      </c>
      <c r="O74" t="str">
        <f t="shared" si="5"/>
        <v/>
      </c>
      <c r="Q74" t="str">
        <f>IF(E74="","",IF(②選手情報入力!L83="","",IF(K74=1,VLOOKUP(②選手情報入力!L83,種目情報!$A$4:$B$169,2,FALSE),VLOOKUP(②選手情報入力!L83,種目情報!$E$4:$F$136,2,FALSE))))</f>
        <v/>
      </c>
      <c r="R74" t="str">
        <f>IF(E74="","",IF(②選手情報入力!M83="","",②選手情報入力!M83))</f>
        <v/>
      </c>
      <c r="S74" s="28"/>
      <c r="T74" t="str">
        <f>IF(E74="","",IF(②選手情報入力!L83="","",IF(K74=1,VLOOKUP(②選手情報入力!L83,種目情報!$A$4:$C$137,3,FALSE),VLOOKUP(②選手情報入力!L83,種目情報!$E$4:$G$129,3,FALSE))))</f>
        <v/>
      </c>
      <c r="U74" t="str">
        <f>IF(E74="","",IF(②選手情報入力!O83="","",IF(K74=1,VLOOKUP(②選手情報入力!O83,種目情報!$A$4:$B$153,2,FALSE),VLOOKUP(②選手情報入力!O83,種目情報!$E$4:$F$129,2,FALSE))))</f>
        <v/>
      </c>
      <c r="V74" t="str">
        <f>IF(E74="","",IF(②選手情報入力!P83="","",②選手情報入力!P83))</f>
        <v/>
      </c>
      <c r="W74" s="28" t="str">
        <f>IF(E74="","",IF(②選手情報入力!N83="","",1))</f>
        <v/>
      </c>
      <c r="X74" t="str">
        <f>IF(E74="","",IF(②選手情報入力!O83="","",IF(K74=1,VLOOKUP(②選手情報入力!O83,種目情報!$A$4:$C$137,3,FALSE),VLOOKUP(②選手情報入力!O83,種目情報!$E$4:$G$129,3,FALSE))))</f>
        <v/>
      </c>
      <c r="Y74" t="str">
        <f>IF(E74="","",IF(②選手情報入力!R83="","",IF(K74=1,VLOOKUP(②選手情報入力!R83,種目情報!$A$4:$B$153,2,FALSE),VLOOKUP(②選手情報入力!R83,種目情報!$E$4:$F$129,2,FALSE))))</f>
        <v/>
      </c>
      <c r="Z74" t="str">
        <f>IF(E74="","",IF(②選手情報入力!S83="","",②選手情報入力!S83))</f>
        <v/>
      </c>
      <c r="AA74" s="28" t="str">
        <f>IF(E74="","",IF(②選手情報入力!Q83="","",1))</f>
        <v/>
      </c>
      <c r="AB74" t="str">
        <f>IF(E74="","",IF(②選手情報入力!R83="","",IF(K74=1,VLOOKUP(②選手情報入力!R83,種目情報!$A$4:$C$137,3,FALSE),VLOOKUP(②選手情報入力!R83,種目情報!$E$4:$G$129,3,FALSE))))</f>
        <v/>
      </c>
      <c r="AC74" t="str">
        <f>IF(E74="","",IF(②選手情報入力!T83="","",IF(K74=1,種目情報!$J$4,種目情報!$J$6)))</f>
        <v/>
      </c>
      <c r="AD74" t="str">
        <f>IF(E74="","",IF(②選手情報入力!T83="","",IF(K74=1,IF(②選手情報入力!$U$7="","",②選手情報入力!$U$7),IF(②選手情報入力!$U$8="","",②選手情報入力!$U$8))))</f>
        <v/>
      </c>
      <c r="AE74" t="str">
        <f>IF(E74="","",IF(②選手情報入力!T83="","",IF(K74=1,IF(②選手情報入力!$T$7="",0,1),IF(②選手情報入力!$T$8="",0,1))))</f>
        <v/>
      </c>
      <c r="AF74" t="str">
        <f>IF(E74="","",IF(②選手情報入力!T83="","",2))</f>
        <v/>
      </c>
      <c r="AG74" t="str">
        <f>IF(E74="","",IF(②選手情報入力!V83="","",IF(K74=1,種目情報!$J$5,種目情報!$J$7)))</f>
        <v/>
      </c>
      <c r="AH74" t="str">
        <f>IF(E74="","",IF(②選手情報入力!V83="","",IF(K74=1,IF(②選手情報入力!$W$7="","",②選手情報入力!$W$7),IF(②選手情報入力!$W$8="","",②選手情報入力!$W$8))))</f>
        <v/>
      </c>
      <c r="AI74" t="str">
        <f>IF(E74="","",IF(②選手情報入力!V83="","",IF(K74=1,IF(②選手情報入力!$V$7="",0,1),IF(②選手情報入力!$V$8="",0,1))))</f>
        <v/>
      </c>
      <c r="AJ74" t="str">
        <f>IF(E74="","",IF(②選手情報入力!V83="","",2))</f>
        <v/>
      </c>
    </row>
    <row r="75" spans="1:36">
      <c r="A75" t="str">
        <f t="shared" si="3"/>
        <v/>
      </c>
      <c r="B75" t="str">
        <f>IF(E75="","",①団体情報入力!$C$5)</f>
        <v/>
      </c>
      <c r="D75" t="str">
        <f>IF(①団体情報入力!C$10="","",①団体情報入力!C$10)</f>
        <v/>
      </c>
      <c r="E75" t="str">
        <f>IF(②選手情報入力!C84="","",②選手情報入力!C84)</f>
        <v/>
      </c>
      <c r="F75" t="str">
        <f>IF(E75="","",②選手情報入力!D84)</f>
        <v/>
      </c>
      <c r="G75" t="str">
        <f>IF(E75="","",ASC(②選手情報入力!E84))</f>
        <v/>
      </c>
      <c r="H75" t="str">
        <f t="shared" si="4"/>
        <v/>
      </c>
      <c r="I75" t="str">
        <f>IF(E75="","",②選手情報入力!F84&amp;" "&amp;②選手情報入力!G84)</f>
        <v/>
      </c>
      <c r="J75" t="str">
        <f>IF(E75="","",IF(②選手情報入力!H84="","JPN",LEFT(②選手情報入力!H84,3)))</f>
        <v/>
      </c>
      <c r="K75" t="str">
        <f>IF(E75="","",IF(②選手情報入力!I84="男",1,2))</f>
        <v/>
      </c>
      <c r="L75" t="str">
        <f>IF(E75="","",IF(②選手情報入力!J84="","",②選手情報入力!J84))</f>
        <v/>
      </c>
      <c r="M75" t="str">
        <f>IF(E75="","",LEFT(②選手情報入力!K84,4))</f>
        <v/>
      </c>
      <c r="N75" t="str">
        <f>IF(E75="","",RIGHT(②選手情報入力!K84,4))</f>
        <v/>
      </c>
      <c r="O75" t="str">
        <f t="shared" si="5"/>
        <v/>
      </c>
      <c r="Q75" t="str">
        <f>IF(E75="","",IF(②選手情報入力!L84="","",IF(K75=1,VLOOKUP(②選手情報入力!L84,種目情報!$A$4:$B$169,2,FALSE),VLOOKUP(②選手情報入力!L84,種目情報!$E$4:$F$136,2,FALSE))))</f>
        <v/>
      </c>
      <c r="R75" t="str">
        <f>IF(E75="","",IF(②選手情報入力!M84="","",②選手情報入力!M84))</f>
        <v/>
      </c>
      <c r="S75" s="28"/>
      <c r="T75" t="str">
        <f>IF(E75="","",IF(②選手情報入力!L84="","",IF(K75=1,VLOOKUP(②選手情報入力!L84,種目情報!$A$4:$C$137,3,FALSE),VLOOKUP(②選手情報入力!L84,種目情報!$E$4:$G$129,3,FALSE))))</f>
        <v/>
      </c>
      <c r="U75" t="str">
        <f>IF(E75="","",IF(②選手情報入力!O84="","",IF(K75=1,VLOOKUP(②選手情報入力!O84,種目情報!$A$4:$B$153,2,FALSE),VLOOKUP(②選手情報入力!O84,種目情報!$E$4:$F$129,2,FALSE))))</f>
        <v/>
      </c>
      <c r="V75" t="str">
        <f>IF(E75="","",IF(②選手情報入力!P84="","",②選手情報入力!P84))</f>
        <v/>
      </c>
      <c r="W75" s="28" t="str">
        <f>IF(E75="","",IF(②選手情報入力!N84="","",1))</f>
        <v/>
      </c>
      <c r="X75" t="str">
        <f>IF(E75="","",IF(②選手情報入力!O84="","",IF(K75=1,VLOOKUP(②選手情報入力!O84,種目情報!$A$4:$C$137,3,FALSE),VLOOKUP(②選手情報入力!O84,種目情報!$E$4:$G$129,3,FALSE))))</f>
        <v/>
      </c>
      <c r="Y75" t="str">
        <f>IF(E75="","",IF(②選手情報入力!R84="","",IF(K75=1,VLOOKUP(②選手情報入力!R84,種目情報!$A$4:$B$153,2,FALSE),VLOOKUP(②選手情報入力!R84,種目情報!$E$4:$F$129,2,FALSE))))</f>
        <v/>
      </c>
      <c r="Z75" t="str">
        <f>IF(E75="","",IF(②選手情報入力!S84="","",②選手情報入力!S84))</f>
        <v/>
      </c>
      <c r="AA75" s="28" t="str">
        <f>IF(E75="","",IF(②選手情報入力!Q84="","",1))</f>
        <v/>
      </c>
      <c r="AB75" t="str">
        <f>IF(E75="","",IF(②選手情報入力!R84="","",IF(K75=1,VLOOKUP(②選手情報入力!R84,種目情報!$A$4:$C$137,3,FALSE),VLOOKUP(②選手情報入力!R84,種目情報!$E$4:$G$129,3,FALSE))))</f>
        <v/>
      </c>
      <c r="AC75" t="str">
        <f>IF(E75="","",IF(②選手情報入力!T84="","",IF(K75=1,種目情報!$J$4,種目情報!$J$6)))</f>
        <v/>
      </c>
      <c r="AD75" t="str">
        <f>IF(E75="","",IF(②選手情報入力!T84="","",IF(K75=1,IF(②選手情報入力!$U$7="","",②選手情報入力!$U$7),IF(②選手情報入力!$U$8="","",②選手情報入力!$U$8))))</f>
        <v/>
      </c>
      <c r="AE75" t="str">
        <f>IF(E75="","",IF(②選手情報入力!T84="","",IF(K75=1,IF(②選手情報入力!$T$7="",0,1),IF(②選手情報入力!$T$8="",0,1))))</f>
        <v/>
      </c>
      <c r="AF75" t="str">
        <f>IF(E75="","",IF(②選手情報入力!T84="","",2))</f>
        <v/>
      </c>
      <c r="AG75" t="str">
        <f>IF(E75="","",IF(②選手情報入力!V84="","",IF(K75=1,種目情報!$J$5,種目情報!$J$7)))</f>
        <v/>
      </c>
      <c r="AH75" t="str">
        <f>IF(E75="","",IF(②選手情報入力!V84="","",IF(K75=1,IF(②選手情報入力!$W$7="","",②選手情報入力!$W$7),IF(②選手情報入力!$W$8="","",②選手情報入力!$W$8))))</f>
        <v/>
      </c>
      <c r="AI75" t="str">
        <f>IF(E75="","",IF(②選手情報入力!V84="","",IF(K75=1,IF(②選手情報入力!$V$7="",0,1),IF(②選手情報入力!$V$8="",0,1))))</f>
        <v/>
      </c>
      <c r="AJ75" t="str">
        <f>IF(E75="","",IF(②選手情報入力!V84="","",2))</f>
        <v/>
      </c>
    </row>
    <row r="76" spans="1:36">
      <c r="A76" t="str">
        <f t="shared" si="3"/>
        <v/>
      </c>
      <c r="B76" t="str">
        <f>IF(E76="","",①団体情報入力!$C$5)</f>
        <v/>
      </c>
      <c r="D76" t="str">
        <f>IF(①団体情報入力!C$10="","",①団体情報入力!C$10)</f>
        <v/>
      </c>
      <c r="E76" t="str">
        <f>IF(②選手情報入力!C85="","",②選手情報入力!C85)</f>
        <v/>
      </c>
      <c r="F76" t="str">
        <f>IF(E76="","",②選手情報入力!D85)</f>
        <v/>
      </c>
      <c r="G76" t="str">
        <f>IF(E76="","",ASC(②選手情報入力!E85))</f>
        <v/>
      </c>
      <c r="H76" t="str">
        <f t="shared" si="4"/>
        <v/>
      </c>
      <c r="I76" t="str">
        <f>IF(E76="","",②選手情報入力!F85&amp;" "&amp;②選手情報入力!G85)</f>
        <v/>
      </c>
      <c r="J76" t="str">
        <f>IF(E76="","",IF(②選手情報入力!H85="","JPN",LEFT(②選手情報入力!H85,3)))</f>
        <v/>
      </c>
      <c r="K76" t="str">
        <f>IF(E76="","",IF(②選手情報入力!I85="男",1,2))</f>
        <v/>
      </c>
      <c r="L76" t="str">
        <f>IF(E76="","",IF(②選手情報入力!J85="","",②選手情報入力!J85))</f>
        <v/>
      </c>
      <c r="M76" t="str">
        <f>IF(E76="","",LEFT(②選手情報入力!K85,4))</f>
        <v/>
      </c>
      <c r="N76" t="str">
        <f>IF(E76="","",RIGHT(②選手情報入力!K85,4))</f>
        <v/>
      </c>
      <c r="O76" t="str">
        <f t="shared" si="5"/>
        <v/>
      </c>
      <c r="Q76" t="str">
        <f>IF(E76="","",IF(②選手情報入力!L85="","",IF(K76=1,VLOOKUP(②選手情報入力!L85,種目情報!$A$4:$B$169,2,FALSE),VLOOKUP(②選手情報入力!L85,種目情報!$E$4:$F$136,2,FALSE))))</f>
        <v/>
      </c>
      <c r="R76" t="str">
        <f>IF(E76="","",IF(②選手情報入力!M85="","",②選手情報入力!M85))</f>
        <v/>
      </c>
      <c r="S76" s="28"/>
      <c r="T76" t="str">
        <f>IF(E76="","",IF(②選手情報入力!L85="","",IF(K76=1,VLOOKUP(②選手情報入力!L85,種目情報!$A$4:$C$137,3,FALSE),VLOOKUP(②選手情報入力!L85,種目情報!$E$4:$G$129,3,FALSE))))</f>
        <v/>
      </c>
      <c r="U76" t="str">
        <f>IF(E76="","",IF(②選手情報入力!O85="","",IF(K76=1,VLOOKUP(②選手情報入力!O85,種目情報!$A$4:$B$153,2,FALSE),VLOOKUP(②選手情報入力!O85,種目情報!$E$4:$F$129,2,FALSE))))</f>
        <v/>
      </c>
      <c r="V76" t="str">
        <f>IF(E76="","",IF(②選手情報入力!P85="","",②選手情報入力!P85))</f>
        <v/>
      </c>
      <c r="W76" s="28" t="str">
        <f>IF(E76="","",IF(②選手情報入力!N85="","",1))</f>
        <v/>
      </c>
      <c r="X76" t="str">
        <f>IF(E76="","",IF(②選手情報入力!O85="","",IF(K76=1,VLOOKUP(②選手情報入力!O85,種目情報!$A$4:$C$137,3,FALSE),VLOOKUP(②選手情報入力!O85,種目情報!$E$4:$G$129,3,FALSE))))</f>
        <v/>
      </c>
      <c r="Y76" t="str">
        <f>IF(E76="","",IF(②選手情報入力!R85="","",IF(K76=1,VLOOKUP(②選手情報入力!R85,種目情報!$A$4:$B$153,2,FALSE),VLOOKUP(②選手情報入力!R85,種目情報!$E$4:$F$129,2,FALSE))))</f>
        <v/>
      </c>
      <c r="Z76" t="str">
        <f>IF(E76="","",IF(②選手情報入力!S85="","",②選手情報入力!S85))</f>
        <v/>
      </c>
      <c r="AA76" s="28" t="str">
        <f>IF(E76="","",IF(②選手情報入力!Q85="","",1))</f>
        <v/>
      </c>
      <c r="AB76" t="str">
        <f>IF(E76="","",IF(②選手情報入力!R85="","",IF(K76=1,VLOOKUP(②選手情報入力!R85,種目情報!$A$4:$C$137,3,FALSE),VLOOKUP(②選手情報入力!R85,種目情報!$E$4:$G$129,3,FALSE))))</f>
        <v/>
      </c>
      <c r="AC76" t="str">
        <f>IF(E76="","",IF(②選手情報入力!T85="","",IF(K76=1,種目情報!$J$4,種目情報!$J$6)))</f>
        <v/>
      </c>
      <c r="AD76" t="str">
        <f>IF(E76="","",IF(②選手情報入力!T85="","",IF(K76=1,IF(②選手情報入力!$U$7="","",②選手情報入力!$U$7),IF(②選手情報入力!$U$8="","",②選手情報入力!$U$8))))</f>
        <v/>
      </c>
      <c r="AE76" t="str">
        <f>IF(E76="","",IF(②選手情報入力!T85="","",IF(K76=1,IF(②選手情報入力!$T$7="",0,1),IF(②選手情報入力!$T$8="",0,1))))</f>
        <v/>
      </c>
      <c r="AF76" t="str">
        <f>IF(E76="","",IF(②選手情報入力!T85="","",2))</f>
        <v/>
      </c>
      <c r="AG76" t="str">
        <f>IF(E76="","",IF(②選手情報入力!V85="","",IF(K76=1,種目情報!$J$5,種目情報!$J$7)))</f>
        <v/>
      </c>
      <c r="AH76" t="str">
        <f>IF(E76="","",IF(②選手情報入力!V85="","",IF(K76=1,IF(②選手情報入力!$W$7="","",②選手情報入力!$W$7),IF(②選手情報入力!$W$8="","",②選手情報入力!$W$8))))</f>
        <v/>
      </c>
      <c r="AI76" t="str">
        <f>IF(E76="","",IF(②選手情報入力!V85="","",IF(K76=1,IF(②選手情報入力!$V$7="",0,1),IF(②選手情報入力!$V$8="",0,1))))</f>
        <v/>
      </c>
      <c r="AJ76" t="str">
        <f>IF(E76="","",IF(②選手情報入力!V85="","",2))</f>
        <v/>
      </c>
    </row>
    <row r="77" spans="1:36">
      <c r="A77" t="str">
        <f t="shared" si="3"/>
        <v/>
      </c>
      <c r="B77" t="str">
        <f>IF(E77="","",①団体情報入力!$C$5)</f>
        <v/>
      </c>
      <c r="D77" t="str">
        <f>IF(①団体情報入力!C$10="","",①団体情報入力!C$10)</f>
        <v/>
      </c>
      <c r="E77" t="str">
        <f>IF(②選手情報入力!C86="","",②選手情報入力!C86)</f>
        <v/>
      </c>
      <c r="F77" t="str">
        <f>IF(E77="","",②選手情報入力!D86)</f>
        <v/>
      </c>
      <c r="G77" t="str">
        <f>IF(E77="","",ASC(②選手情報入力!E86))</f>
        <v/>
      </c>
      <c r="H77" t="str">
        <f t="shared" si="4"/>
        <v/>
      </c>
      <c r="I77" t="str">
        <f>IF(E77="","",②選手情報入力!F86&amp;" "&amp;②選手情報入力!G86)</f>
        <v/>
      </c>
      <c r="J77" t="str">
        <f>IF(E77="","",IF(②選手情報入力!H86="","JPN",LEFT(②選手情報入力!H86,3)))</f>
        <v/>
      </c>
      <c r="K77" t="str">
        <f>IF(E77="","",IF(②選手情報入力!I86="男",1,2))</f>
        <v/>
      </c>
      <c r="L77" t="str">
        <f>IF(E77="","",IF(②選手情報入力!J86="","",②選手情報入力!J86))</f>
        <v/>
      </c>
      <c r="M77" t="str">
        <f>IF(E77="","",LEFT(②選手情報入力!K86,4))</f>
        <v/>
      </c>
      <c r="N77" t="str">
        <f>IF(E77="","",RIGHT(②選手情報入力!K86,4))</f>
        <v/>
      </c>
      <c r="O77" t="str">
        <f t="shared" si="5"/>
        <v/>
      </c>
      <c r="Q77" t="str">
        <f>IF(E77="","",IF(②選手情報入力!L86="","",IF(K77=1,VLOOKUP(②選手情報入力!L86,種目情報!$A$4:$B$169,2,FALSE),VLOOKUP(②選手情報入力!L86,種目情報!$E$4:$F$136,2,FALSE))))</f>
        <v/>
      </c>
      <c r="R77" t="str">
        <f>IF(E77="","",IF(②選手情報入力!M86="","",②選手情報入力!M86))</f>
        <v/>
      </c>
      <c r="S77" s="28"/>
      <c r="T77" t="str">
        <f>IF(E77="","",IF(②選手情報入力!L86="","",IF(K77=1,VLOOKUP(②選手情報入力!L86,種目情報!$A$4:$C$137,3,FALSE),VLOOKUP(②選手情報入力!L86,種目情報!$E$4:$G$129,3,FALSE))))</f>
        <v/>
      </c>
      <c r="U77" t="str">
        <f>IF(E77="","",IF(②選手情報入力!O86="","",IF(K77=1,VLOOKUP(②選手情報入力!O86,種目情報!$A$4:$B$153,2,FALSE),VLOOKUP(②選手情報入力!O86,種目情報!$E$4:$F$129,2,FALSE))))</f>
        <v/>
      </c>
      <c r="V77" t="str">
        <f>IF(E77="","",IF(②選手情報入力!P86="","",②選手情報入力!P86))</f>
        <v/>
      </c>
      <c r="W77" s="28" t="str">
        <f>IF(E77="","",IF(②選手情報入力!N86="","",1))</f>
        <v/>
      </c>
      <c r="X77" t="str">
        <f>IF(E77="","",IF(②選手情報入力!O86="","",IF(K77=1,VLOOKUP(②選手情報入力!O86,種目情報!$A$4:$C$137,3,FALSE),VLOOKUP(②選手情報入力!O86,種目情報!$E$4:$G$129,3,FALSE))))</f>
        <v/>
      </c>
      <c r="Y77" t="str">
        <f>IF(E77="","",IF(②選手情報入力!R86="","",IF(K77=1,VLOOKUP(②選手情報入力!R86,種目情報!$A$4:$B$153,2,FALSE),VLOOKUP(②選手情報入力!R86,種目情報!$E$4:$F$129,2,FALSE))))</f>
        <v/>
      </c>
      <c r="Z77" t="str">
        <f>IF(E77="","",IF(②選手情報入力!S86="","",②選手情報入力!S86))</f>
        <v/>
      </c>
      <c r="AA77" s="28" t="str">
        <f>IF(E77="","",IF(②選手情報入力!Q86="","",1))</f>
        <v/>
      </c>
      <c r="AB77" t="str">
        <f>IF(E77="","",IF(②選手情報入力!R86="","",IF(K77=1,VLOOKUP(②選手情報入力!R86,種目情報!$A$4:$C$137,3,FALSE),VLOOKUP(②選手情報入力!R86,種目情報!$E$4:$G$129,3,FALSE))))</f>
        <v/>
      </c>
      <c r="AC77" t="str">
        <f>IF(E77="","",IF(②選手情報入力!T86="","",IF(K77=1,種目情報!$J$4,種目情報!$J$6)))</f>
        <v/>
      </c>
      <c r="AD77" t="str">
        <f>IF(E77="","",IF(②選手情報入力!T86="","",IF(K77=1,IF(②選手情報入力!$U$7="","",②選手情報入力!$U$7),IF(②選手情報入力!$U$8="","",②選手情報入力!$U$8))))</f>
        <v/>
      </c>
      <c r="AE77" t="str">
        <f>IF(E77="","",IF(②選手情報入力!T86="","",IF(K77=1,IF(②選手情報入力!$T$7="",0,1),IF(②選手情報入力!$T$8="",0,1))))</f>
        <v/>
      </c>
      <c r="AF77" t="str">
        <f>IF(E77="","",IF(②選手情報入力!T86="","",2))</f>
        <v/>
      </c>
      <c r="AG77" t="str">
        <f>IF(E77="","",IF(②選手情報入力!V86="","",IF(K77=1,種目情報!$J$5,種目情報!$J$7)))</f>
        <v/>
      </c>
      <c r="AH77" t="str">
        <f>IF(E77="","",IF(②選手情報入力!V86="","",IF(K77=1,IF(②選手情報入力!$W$7="","",②選手情報入力!$W$7),IF(②選手情報入力!$W$8="","",②選手情報入力!$W$8))))</f>
        <v/>
      </c>
      <c r="AI77" t="str">
        <f>IF(E77="","",IF(②選手情報入力!V86="","",IF(K77=1,IF(②選手情報入力!$V$7="",0,1),IF(②選手情報入力!$V$8="",0,1))))</f>
        <v/>
      </c>
      <c r="AJ77" t="str">
        <f>IF(E77="","",IF(②選手情報入力!V86="","",2))</f>
        <v/>
      </c>
    </row>
    <row r="78" spans="1:36">
      <c r="A78" t="str">
        <f t="shared" si="3"/>
        <v/>
      </c>
      <c r="B78" t="str">
        <f>IF(E78="","",①団体情報入力!$C$5)</f>
        <v/>
      </c>
      <c r="D78" t="str">
        <f>IF(①団体情報入力!C$10="","",①団体情報入力!C$10)</f>
        <v/>
      </c>
      <c r="E78" t="str">
        <f>IF(②選手情報入力!C87="","",②選手情報入力!C87)</f>
        <v/>
      </c>
      <c r="F78" t="str">
        <f>IF(E78="","",②選手情報入力!D87)</f>
        <v/>
      </c>
      <c r="G78" t="str">
        <f>IF(E78="","",ASC(②選手情報入力!E87))</f>
        <v/>
      </c>
      <c r="H78" t="str">
        <f t="shared" si="4"/>
        <v/>
      </c>
      <c r="I78" t="str">
        <f>IF(E78="","",②選手情報入力!F87&amp;" "&amp;②選手情報入力!G87)</f>
        <v/>
      </c>
      <c r="J78" t="str">
        <f>IF(E78="","",IF(②選手情報入力!H87="","JPN",LEFT(②選手情報入力!H87,3)))</f>
        <v/>
      </c>
      <c r="K78" t="str">
        <f>IF(E78="","",IF(②選手情報入力!I87="男",1,2))</f>
        <v/>
      </c>
      <c r="L78" t="str">
        <f>IF(E78="","",IF(②選手情報入力!J87="","",②選手情報入力!J87))</f>
        <v/>
      </c>
      <c r="M78" t="str">
        <f>IF(E78="","",LEFT(②選手情報入力!K87,4))</f>
        <v/>
      </c>
      <c r="N78" t="str">
        <f>IF(E78="","",RIGHT(②選手情報入力!K87,4))</f>
        <v/>
      </c>
      <c r="O78" t="str">
        <f t="shared" si="5"/>
        <v/>
      </c>
      <c r="Q78" t="str">
        <f>IF(E78="","",IF(②選手情報入力!L87="","",IF(K78=1,VLOOKUP(②選手情報入力!L87,種目情報!$A$4:$B$169,2,FALSE),VLOOKUP(②選手情報入力!L87,種目情報!$E$4:$F$136,2,FALSE))))</f>
        <v/>
      </c>
      <c r="R78" t="str">
        <f>IF(E78="","",IF(②選手情報入力!M87="","",②選手情報入力!M87))</f>
        <v/>
      </c>
      <c r="S78" s="28"/>
      <c r="T78" t="str">
        <f>IF(E78="","",IF(②選手情報入力!L87="","",IF(K78=1,VLOOKUP(②選手情報入力!L87,種目情報!$A$4:$C$137,3,FALSE),VLOOKUP(②選手情報入力!L87,種目情報!$E$4:$G$129,3,FALSE))))</f>
        <v/>
      </c>
      <c r="U78" t="str">
        <f>IF(E78="","",IF(②選手情報入力!O87="","",IF(K78=1,VLOOKUP(②選手情報入力!O87,種目情報!$A$4:$B$153,2,FALSE),VLOOKUP(②選手情報入力!O87,種目情報!$E$4:$F$129,2,FALSE))))</f>
        <v/>
      </c>
      <c r="V78" t="str">
        <f>IF(E78="","",IF(②選手情報入力!P87="","",②選手情報入力!P87))</f>
        <v/>
      </c>
      <c r="W78" s="28" t="str">
        <f>IF(E78="","",IF(②選手情報入力!N87="","",1))</f>
        <v/>
      </c>
      <c r="X78" t="str">
        <f>IF(E78="","",IF(②選手情報入力!O87="","",IF(K78=1,VLOOKUP(②選手情報入力!O87,種目情報!$A$4:$C$137,3,FALSE),VLOOKUP(②選手情報入力!O87,種目情報!$E$4:$G$129,3,FALSE))))</f>
        <v/>
      </c>
      <c r="Y78" t="str">
        <f>IF(E78="","",IF(②選手情報入力!R87="","",IF(K78=1,VLOOKUP(②選手情報入力!R87,種目情報!$A$4:$B$153,2,FALSE),VLOOKUP(②選手情報入力!R87,種目情報!$E$4:$F$129,2,FALSE))))</f>
        <v/>
      </c>
      <c r="Z78" t="str">
        <f>IF(E78="","",IF(②選手情報入力!S87="","",②選手情報入力!S87))</f>
        <v/>
      </c>
      <c r="AA78" s="28" t="str">
        <f>IF(E78="","",IF(②選手情報入力!Q87="","",1))</f>
        <v/>
      </c>
      <c r="AB78" t="str">
        <f>IF(E78="","",IF(②選手情報入力!R87="","",IF(K78=1,VLOOKUP(②選手情報入力!R87,種目情報!$A$4:$C$137,3,FALSE),VLOOKUP(②選手情報入力!R87,種目情報!$E$4:$G$129,3,FALSE))))</f>
        <v/>
      </c>
      <c r="AC78" t="str">
        <f>IF(E78="","",IF(②選手情報入力!T87="","",IF(K78=1,種目情報!$J$4,種目情報!$J$6)))</f>
        <v/>
      </c>
      <c r="AD78" t="str">
        <f>IF(E78="","",IF(②選手情報入力!T87="","",IF(K78=1,IF(②選手情報入力!$U$7="","",②選手情報入力!$U$7),IF(②選手情報入力!$U$8="","",②選手情報入力!$U$8))))</f>
        <v/>
      </c>
      <c r="AE78" t="str">
        <f>IF(E78="","",IF(②選手情報入力!T87="","",IF(K78=1,IF(②選手情報入力!$T$7="",0,1),IF(②選手情報入力!$T$8="",0,1))))</f>
        <v/>
      </c>
      <c r="AF78" t="str">
        <f>IF(E78="","",IF(②選手情報入力!T87="","",2))</f>
        <v/>
      </c>
      <c r="AG78" t="str">
        <f>IF(E78="","",IF(②選手情報入力!V87="","",IF(K78=1,種目情報!$J$5,種目情報!$J$7)))</f>
        <v/>
      </c>
      <c r="AH78" t="str">
        <f>IF(E78="","",IF(②選手情報入力!V87="","",IF(K78=1,IF(②選手情報入力!$W$7="","",②選手情報入力!$W$7),IF(②選手情報入力!$W$8="","",②選手情報入力!$W$8))))</f>
        <v/>
      </c>
      <c r="AI78" t="str">
        <f>IF(E78="","",IF(②選手情報入力!V87="","",IF(K78=1,IF(②選手情報入力!$V$7="",0,1),IF(②選手情報入力!$V$8="",0,1))))</f>
        <v/>
      </c>
      <c r="AJ78" t="str">
        <f>IF(E78="","",IF(②選手情報入力!V87="","",2))</f>
        <v/>
      </c>
    </row>
    <row r="79" spans="1:36">
      <c r="A79" t="str">
        <f t="shared" si="3"/>
        <v/>
      </c>
      <c r="B79" t="str">
        <f>IF(E79="","",①団体情報入力!$C$5)</f>
        <v/>
      </c>
      <c r="D79" t="str">
        <f>IF(①団体情報入力!C$10="","",①団体情報入力!C$10)</f>
        <v/>
      </c>
      <c r="E79" t="str">
        <f>IF(②選手情報入力!C88="","",②選手情報入力!C88)</f>
        <v/>
      </c>
      <c r="F79" t="str">
        <f>IF(E79="","",②選手情報入力!D88)</f>
        <v/>
      </c>
      <c r="G79" t="str">
        <f>IF(E79="","",ASC(②選手情報入力!E88))</f>
        <v/>
      </c>
      <c r="H79" t="str">
        <f t="shared" si="4"/>
        <v/>
      </c>
      <c r="I79" t="str">
        <f>IF(E79="","",②選手情報入力!F88&amp;" "&amp;②選手情報入力!G88)</f>
        <v/>
      </c>
      <c r="J79" t="str">
        <f>IF(E79="","",IF(②選手情報入力!H88="","JPN",LEFT(②選手情報入力!H88,3)))</f>
        <v/>
      </c>
      <c r="K79" t="str">
        <f>IF(E79="","",IF(②選手情報入力!I88="男",1,2))</f>
        <v/>
      </c>
      <c r="L79" t="str">
        <f>IF(E79="","",IF(②選手情報入力!J88="","",②選手情報入力!J88))</f>
        <v/>
      </c>
      <c r="M79" t="str">
        <f>IF(E79="","",LEFT(②選手情報入力!K88,4))</f>
        <v/>
      </c>
      <c r="N79" t="str">
        <f>IF(E79="","",RIGHT(②選手情報入力!K88,4))</f>
        <v/>
      </c>
      <c r="O79" t="str">
        <f t="shared" si="5"/>
        <v/>
      </c>
      <c r="Q79" t="str">
        <f>IF(E79="","",IF(②選手情報入力!L88="","",IF(K79=1,VLOOKUP(②選手情報入力!L88,種目情報!$A$4:$B$169,2,FALSE),VLOOKUP(②選手情報入力!L88,種目情報!$E$4:$F$136,2,FALSE))))</f>
        <v/>
      </c>
      <c r="R79" t="str">
        <f>IF(E79="","",IF(②選手情報入力!M88="","",②選手情報入力!M88))</f>
        <v/>
      </c>
      <c r="S79" s="28"/>
      <c r="T79" t="str">
        <f>IF(E79="","",IF(②選手情報入力!L88="","",IF(K79=1,VLOOKUP(②選手情報入力!L88,種目情報!$A$4:$C$137,3,FALSE),VLOOKUP(②選手情報入力!L88,種目情報!$E$4:$G$129,3,FALSE))))</f>
        <v/>
      </c>
      <c r="U79" t="str">
        <f>IF(E79="","",IF(②選手情報入力!O88="","",IF(K79=1,VLOOKUP(②選手情報入力!O88,種目情報!$A$4:$B$153,2,FALSE),VLOOKUP(②選手情報入力!O88,種目情報!$E$4:$F$129,2,FALSE))))</f>
        <v/>
      </c>
      <c r="V79" t="str">
        <f>IF(E79="","",IF(②選手情報入力!P88="","",②選手情報入力!P88))</f>
        <v/>
      </c>
      <c r="W79" s="28" t="str">
        <f>IF(E79="","",IF(②選手情報入力!N88="","",1))</f>
        <v/>
      </c>
      <c r="X79" t="str">
        <f>IF(E79="","",IF(②選手情報入力!O88="","",IF(K79=1,VLOOKUP(②選手情報入力!O88,種目情報!$A$4:$C$137,3,FALSE),VLOOKUP(②選手情報入力!O88,種目情報!$E$4:$G$129,3,FALSE))))</f>
        <v/>
      </c>
      <c r="Y79" t="str">
        <f>IF(E79="","",IF(②選手情報入力!R88="","",IF(K79=1,VLOOKUP(②選手情報入力!R88,種目情報!$A$4:$B$153,2,FALSE),VLOOKUP(②選手情報入力!R88,種目情報!$E$4:$F$129,2,FALSE))))</f>
        <v/>
      </c>
      <c r="Z79" t="str">
        <f>IF(E79="","",IF(②選手情報入力!S88="","",②選手情報入力!S88))</f>
        <v/>
      </c>
      <c r="AA79" s="28" t="str">
        <f>IF(E79="","",IF(②選手情報入力!Q88="","",1))</f>
        <v/>
      </c>
      <c r="AB79" t="str">
        <f>IF(E79="","",IF(②選手情報入力!R88="","",IF(K79=1,VLOOKUP(②選手情報入力!R88,種目情報!$A$4:$C$137,3,FALSE),VLOOKUP(②選手情報入力!R88,種目情報!$E$4:$G$129,3,FALSE))))</f>
        <v/>
      </c>
      <c r="AC79" t="str">
        <f>IF(E79="","",IF(②選手情報入力!T88="","",IF(K79=1,種目情報!$J$4,種目情報!$J$6)))</f>
        <v/>
      </c>
      <c r="AD79" t="str">
        <f>IF(E79="","",IF(②選手情報入力!T88="","",IF(K79=1,IF(②選手情報入力!$U$7="","",②選手情報入力!$U$7),IF(②選手情報入力!$U$8="","",②選手情報入力!$U$8))))</f>
        <v/>
      </c>
      <c r="AE79" t="str">
        <f>IF(E79="","",IF(②選手情報入力!T88="","",IF(K79=1,IF(②選手情報入力!$T$7="",0,1),IF(②選手情報入力!$T$8="",0,1))))</f>
        <v/>
      </c>
      <c r="AF79" t="str">
        <f>IF(E79="","",IF(②選手情報入力!T88="","",2))</f>
        <v/>
      </c>
      <c r="AG79" t="str">
        <f>IF(E79="","",IF(②選手情報入力!V88="","",IF(K79=1,種目情報!$J$5,種目情報!$J$7)))</f>
        <v/>
      </c>
      <c r="AH79" t="str">
        <f>IF(E79="","",IF(②選手情報入力!V88="","",IF(K79=1,IF(②選手情報入力!$W$7="","",②選手情報入力!$W$7),IF(②選手情報入力!$W$8="","",②選手情報入力!$W$8))))</f>
        <v/>
      </c>
      <c r="AI79" t="str">
        <f>IF(E79="","",IF(②選手情報入力!V88="","",IF(K79=1,IF(②選手情報入力!$V$7="",0,1),IF(②選手情報入力!$V$8="",0,1))))</f>
        <v/>
      </c>
      <c r="AJ79" t="str">
        <f>IF(E79="","",IF(②選手情報入力!V88="","",2))</f>
        <v/>
      </c>
    </row>
    <row r="80" spans="1:36">
      <c r="A80" t="str">
        <f t="shared" si="3"/>
        <v/>
      </c>
      <c r="B80" t="str">
        <f>IF(E80="","",①団体情報入力!$C$5)</f>
        <v/>
      </c>
      <c r="D80" t="str">
        <f>IF(①団体情報入力!C$10="","",①団体情報入力!C$10)</f>
        <v/>
      </c>
      <c r="E80" t="str">
        <f>IF(②選手情報入力!C89="","",②選手情報入力!C89)</f>
        <v/>
      </c>
      <c r="F80" t="str">
        <f>IF(E80="","",②選手情報入力!D89)</f>
        <v/>
      </c>
      <c r="G80" t="str">
        <f>IF(E80="","",ASC(②選手情報入力!E89))</f>
        <v/>
      </c>
      <c r="H80" t="str">
        <f t="shared" si="4"/>
        <v/>
      </c>
      <c r="I80" t="str">
        <f>IF(E80="","",②選手情報入力!F89&amp;" "&amp;②選手情報入力!G89)</f>
        <v/>
      </c>
      <c r="J80" t="str">
        <f>IF(E80="","",IF(②選手情報入力!H89="","JPN",LEFT(②選手情報入力!H89,3)))</f>
        <v/>
      </c>
      <c r="K80" t="str">
        <f>IF(E80="","",IF(②選手情報入力!I89="男",1,2))</f>
        <v/>
      </c>
      <c r="L80" t="str">
        <f>IF(E80="","",IF(②選手情報入力!J89="","",②選手情報入力!J89))</f>
        <v/>
      </c>
      <c r="M80" t="str">
        <f>IF(E80="","",LEFT(②選手情報入力!K89,4))</f>
        <v/>
      </c>
      <c r="N80" t="str">
        <f>IF(E80="","",RIGHT(②選手情報入力!K89,4))</f>
        <v/>
      </c>
      <c r="O80" t="str">
        <f t="shared" si="5"/>
        <v/>
      </c>
      <c r="Q80" t="str">
        <f>IF(E80="","",IF(②選手情報入力!L89="","",IF(K80=1,VLOOKUP(②選手情報入力!L89,種目情報!$A$4:$B$169,2,FALSE),VLOOKUP(②選手情報入力!L89,種目情報!$E$4:$F$136,2,FALSE))))</f>
        <v/>
      </c>
      <c r="R80" t="str">
        <f>IF(E80="","",IF(②選手情報入力!M89="","",②選手情報入力!M89))</f>
        <v/>
      </c>
      <c r="S80" s="28"/>
      <c r="T80" t="str">
        <f>IF(E80="","",IF(②選手情報入力!L89="","",IF(K80=1,VLOOKUP(②選手情報入力!L89,種目情報!$A$4:$C$137,3,FALSE),VLOOKUP(②選手情報入力!L89,種目情報!$E$4:$G$129,3,FALSE))))</f>
        <v/>
      </c>
      <c r="U80" t="str">
        <f>IF(E80="","",IF(②選手情報入力!O89="","",IF(K80=1,VLOOKUP(②選手情報入力!O89,種目情報!$A$4:$B$153,2,FALSE),VLOOKUP(②選手情報入力!O89,種目情報!$E$4:$F$129,2,FALSE))))</f>
        <v/>
      </c>
      <c r="V80" t="str">
        <f>IF(E80="","",IF(②選手情報入力!P89="","",②選手情報入力!P89))</f>
        <v/>
      </c>
      <c r="W80" s="28" t="str">
        <f>IF(E80="","",IF(②選手情報入力!N89="","",1))</f>
        <v/>
      </c>
      <c r="X80" t="str">
        <f>IF(E80="","",IF(②選手情報入力!O89="","",IF(K80=1,VLOOKUP(②選手情報入力!O89,種目情報!$A$4:$C$137,3,FALSE),VLOOKUP(②選手情報入力!O89,種目情報!$E$4:$G$129,3,FALSE))))</f>
        <v/>
      </c>
      <c r="Y80" t="str">
        <f>IF(E80="","",IF(②選手情報入力!R89="","",IF(K80=1,VLOOKUP(②選手情報入力!R89,種目情報!$A$4:$B$153,2,FALSE),VLOOKUP(②選手情報入力!R89,種目情報!$E$4:$F$129,2,FALSE))))</f>
        <v/>
      </c>
      <c r="Z80" t="str">
        <f>IF(E80="","",IF(②選手情報入力!S89="","",②選手情報入力!S89))</f>
        <v/>
      </c>
      <c r="AA80" s="28" t="str">
        <f>IF(E80="","",IF(②選手情報入力!Q89="","",1))</f>
        <v/>
      </c>
      <c r="AB80" t="str">
        <f>IF(E80="","",IF(②選手情報入力!R89="","",IF(K80=1,VLOOKUP(②選手情報入力!R89,種目情報!$A$4:$C$137,3,FALSE),VLOOKUP(②選手情報入力!R89,種目情報!$E$4:$G$129,3,FALSE))))</f>
        <v/>
      </c>
      <c r="AC80" t="str">
        <f>IF(E80="","",IF(②選手情報入力!T89="","",IF(K80=1,種目情報!$J$4,種目情報!$J$6)))</f>
        <v/>
      </c>
      <c r="AD80" t="str">
        <f>IF(E80="","",IF(②選手情報入力!T89="","",IF(K80=1,IF(②選手情報入力!$U$7="","",②選手情報入力!$U$7),IF(②選手情報入力!$U$8="","",②選手情報入力!$U$8))))</f>
        <v/>
      </c>
      <c r="AE80" t="str">
        <f>IF(E80="","",IF(②選手情報入力!T89="","",IF(K80=1,IF(②選手情報入力!$T$7="",0,1),IF(②選手情報入力!$T$8="",0,1))))</f>
        <v/>
      </c>
      <c r="AF80" t="str">
        <f>IF(E80="","",IF(②選手情報入力!T89="","",2))</f>
        <v/>
      </c>
      <c r="AG80" t="str">
        <f>IF(E80="","",IF(②選手情報入力!V89="","",IF(K80=1,種目情報!$J$5,種目情報!$J$7)))</f>
        <v/>
      </c>
      <c r="AH80" t="str">
        <f>IF(E80="","",IF(②選手情報入力!V89="","",IF(K80=1,IF(②選手情報入力!$W$7="","",②選手情報入力!$W$7),IF(②選手情報入力!$W$8="","",②選手情報入力!$W$8))))</f>
        <v/>
      </c>
      <c r="AI80" t="str">
        <f>IF(E80="","",IF(②選手情報入力!V89="","",IF(K80=1,IF(②選手情報入力!$V$7="",0,1),IF(②選手情報入力!$V$8="",0,1))))</f>
        <v/>
      </c>
      <c r="AJ80" t="str">
        <f>IF(E80="","",IF(②選手情報入力!V89="","",2))</f>
        <v/>
      </c>
    </row>
    <row r="81" spans="1:37">
      <c r="A81" t="str">
        <f t="shared" si="3"/>
        <v/>
      </c>
      <c r="B81" t="str">
        <f>IF(E81="","",①団体情報入力!$C$5)</f>
        <v/>
      </c>
      <c r="D81" t="str">
        <f>IF(①団体情報入力!C$10="","",①団体情報入力!C$10)</f>
        <v/>
      </c>
      <c r="E81" t="str">
        <f>IF(②選手情報入力!C90="","",②選手情報入力!C90)</f>
        <v/>
      </c>
      <c r="F81" t="str">
        <f>IF(E81="","",②選手情報入力!D90)</f>
        <v/>
      </c>
      <c r="G81" t="str">
        <f>IF(E81="","",ASC(②選手情報入力!E90))</f>
        <v/>
      </c>
      <c r="H81" t="str">
        <f t="shared" si="4"/>
        <v/>
      </c>
      <c r="I81" t="str">
        <f>IF(E81="","",②選手情報入力!F90&amp;" "&amp;②選手情報入力!G90)</f>
        <v/>
      </c>
      <c r="J81" t="str">
        <f>IF(E81="","",IF(②選手情報入力!H90="","JPN",LEFT(②選手情報入力!H90,3)))</f>
        <v/>
      </c>
      <c r="K81" t="str">
        <f>IF(E81="","",IF(②選手情報入力!I90="男",1,2))</f>
        <v/>
      </c>
      <c r="L81" t="str">
        <f>IF(E81="","",IF(②選手情報入力!J90="","",②選手情報入力!J90))</f>
        <v/>
      </c>
      <c r="M81" t="str">
        <f>IF(E81="","",LEFT(②選手情報入力!K90,4))</f>
        <v/>
      </c>
      <c r="N81" t="str">
        <f>IF(E81="","",RIGHT(②選手情報入力!K90,4))</f>
        <v/>
      </c>
      <c r="O81" t="str">
        <f t="shared" si="5"/>
        <v/>
      </c>
      <c r="Q81" t="str">
        <f>IF(E81="","",IF(②選手情報入力!L90="","",IF(K81=1,VLOOKUP(②選手情報入力!L90,種目情報!$A$4:$B$169,2,FALSE),VLOOKUP(②選手情報入力!L90,種目情報!$E$4:$F$136,2,FALSE))))</f>
        <v/>
      </c>
      <c r="R81" t="str">
        <f>IF(E81="","",IF(②選手情報入力!M90="","",②選手情報入力!M90))</f>
        <v/>
      </c>
      <c r="S81" s="28"/>
      <c r="T81" t="str">
        <f>IF(E81="","",IF(②選手情報入力!L90="","",IF(K81=1,VLOOKUP(②選手情報入力!L90,種目情報!$A$4:$C$137,3,FALSE),VLOOKUP(②選手情報入力!L90,種目情報!$E$4:$G$129,3,FALSE))))</f>
        <v/>
      </c>
      <c r="U81" t="str">
        <f>IF(E81="","",IF(②選手情報入力!O90="","",IF(K81=1,VLOOKUP(②選手情報入力!O90,種目情報!$A$4:$B$153,2,FALSE),VLOOKUP(②選手情報入力!O90,種目情報!$E$4:$F$129,2,FALSE))))</f>
        <v/>
      </c>
      <c r="V81" t="str">
        <f>IF(E81="","",IF(②選手情報入力!P90="","",②選手情報入力!P90))</f>
        <v/>
      </c>
      <c r="W81" s="28" t="str">
        <f>IF(E81="","",IF(②選手情報入力!N90="","",1))</f>
        <v/>
      </c>
      <c r="X81" t="str">
        <f>IF(E81="","",IF(②選手情報入力!O90="","",IF(K81=1,VLOOKUP(②選手情報入力!O90,種目情報!$A$4:$C$137,3,FALSE),VLOOKUP(②選手情報入力!O90,種目情報!$E$4:$G$129,3,FALSE))))</f>
        <v/>
      </c>
      <c r="Y81" t="str">
        <f>IF(E81="","",IF(②選手情報入力!R90="","",IF(K81=1,VLOOKUP(②選手情報入力!R90,種目情報!$A$4:$B$153,2,FALSE),VLOOKUP(②選手情報入力!R90,種目情報!$E$4:$F$129,2,FALSE))))</f>
        <v/>
      </c>
      <c r="Z81" t="str">
        <f>IF(E81="","",IF(②選手情報入力!S90="","",②選手情報入力!S90))</f>
        <v/>
      </c>
      <c r="AA81" s="28" t="str">
        <f>IF(E81="","",IF(②選手情報入力!Q90="","",1))</f>
        <v/>
      </c>
      <c r="AB81" t="str">
        <f>IF(E81="","",IF(②選手情報入力!R90="","",IF(K81=1,VLOOKUP(②選手情報入力!R90,種目情報!$A$4:$C$137,3,FALSE),VLOOKUP(②選手情報入力!R90,種目情報!$E$4:$G$129,3,FALSE))))</f>
        <v/>
      </c>
      <c r="AC81" t="str">
        <f>IF(E81="","",IF(②選手情報入力!T90="","",IF(K81=1,種目情報!$J$4,種目情報!$J$6)))</f>
        <v/>
      </c>
      <c r="AD81" t="str">
        <f>IF(E81="","",IF(②選手情報入力!T90="","",IF(K81=1,IF(②選手情報入力!$U$7="","",②選手情報入力!$U$7),IF(②選手情報入力!$U$8="","",②選手情報入力!$U$8))))</f>
        <v/>
      </c>
      <c r="AE81" t="str">
        <f>IF(E81="","",IF(②選手情報入力!T90="","",IF(K81=1,IF(②選手情報入力!$T$7="",0,1),IF(②選手情報入力!$T$8="",0,1))))</f>
        <v/>
      </c>
      <c r="AF81" t="str">
        <f>IF(E81="","",IF(②選手情報入力!T90="","",2))</f>
        <v/>
      </c>
      <c r="AG81" t="str">
        <f>IF(E81="","",IF(②選手情報入力!V90="","",IF(K81=1,種目情報!$J$5,種目情報!$J$7)))</f>
        <v/>
      </c>
      <c r="AH81" t="str">
        <f>IF(E81="","",IF(②選手情報入力!V90="","",IF(K81=1,IF(②選手情報入力!$W$7="","",②選手情報入力!$W$7),IF(②選手情報入力!$W$8="","",②選手情報入力!$W$8))))</f>
        <v/>
      </c>
      <c r="AI81" t="str">
        <f>IF(E81="","",IF(②選手情報入力!V90="","",IF(K81=1,IF(②選手情報入力!$V$7="",0,1),IF(②選手情報入力!$V$8="",0,1))))</f>
        <v/>
      </c>
      <c r="AJ81" t="str">
        <f>IF(E81="","",IF(②選手情報入力!V90="","",2))</f>
        <v/>
      </c>
    </row>
    <row r="82" spans="1:37">
      <c r="A82" t="str">
        <f t="shared" si="3"/>
        <v/>
      </c>
      <c r="B82" t="str">
        <f>IF(E82="","",①団体情報入力!$C$5)</f>
        <v/>
      </c>
      <c r="D82" t="str">
        <f>IF(①団体情報入力!C$10="","",①団体情報入力!C$10)</f>
        <v/>
      </c>
      <c r="E82" t="str">
        <f>IF(②選手情報入力!C91="","",②選手情報入力!C91)</f>
        <v/>
      </c>
      <c r="F82" t="str">
        <f>IF(E82="","",②選手情報入力!D91)</f>
        <v/>
      </c>
      <c r="G82" t="str">
        <f>IF(E82="","",ASC(②選手情報入力!E91))</f>
        <v/>
      </c>
      <c r="H82" t="str">
        <f t="shared" si="4"/>
        <v/>
      </c>
      <c r="I82" t="str">
        <f>IF(E82="","",②選手情報入力!F91&amp;" "&amp;②選手情報入力!G91)</f>
        <v/>
      </c>
      <c r="J82" t="str">
        <f>IF(E82="","",IF(②選手情報入力!H91="","JPN",LEFT(②選手情報入力!H91,3)))</f>
        <v/>
      </c>
      <c r="K82" t="str">
        <f>IF(E82="","",IF(②選手情報入力!I91="男",1,2))</f>
        <v/>
      </c>
      <c r="L82" t="str">
        <f>IF(E82="","",IF(②選手情報入力!J91="","",②選手情報入力!J91))</f>
        <v/>
      </c>
      <c r="M82" t="str">
        <f>IF(E82="","",LEFT(②選手情報入力!K91,4))</f>
        <v/>
      </c>
      <c r="N82" t="str">
        <f>IF(E82="","",RIGHT(②選手情報入力!K91,4))</f>
        <v/>
      </c>
      <c r="O82" t="str">
        <f t="shared" si="5"/>
        <v/>
      </c>
      <c r="Q82" t="str">
        <f>IF(E82="","",IF(②選手情報入力!L91="","",IF(K82=1,VLOOKUP(②選手情報入力!L91,種目情報!$A$4:$B$169,2,FALSE),VLOOKUP(②選手情報入力!L91,種目情報!$E$4:$F$136,2,FALSE))))</f>
        <v/>
      </c>
      <c r="R82" t="str">
        <f>IF(E82="","",IF(②選手情報入力!M91="","",②選手情報入力!M91))</f>
        <v/>
      </c>
      <c r="S82" s="28"/>
      <c r="T82" t="str">
        <f>IF(E82="","",IF(②選手情報入力!L91="","",IF(K82=1,VLOOKUP(②選手情報入力!L91,種目情報!$A$4:$C$137,3,FALSE),VLOOKUP(②選手情報入力!L91,種目情報!$E$4:$G$129,3,FALSE))))</f>
        <v/>
      </c>
      <c r="U82" t="str">
        <f>IF(E82="","",IF(②選手情報入力!O91="","",IF(K82=1,VLOOKUP(②選手情報入力!O91,種目情報!$A$4:$B$153,2,FALSE),VLOOKUP(②選手情報入力!O91,種目情報!$E$4:$F$129,2,FALSE))))</f>
        <v/>
      </c>
      <c r="V82" t="str">
        <f>IF(E82="","",IF(②選手情報入力!P91="","",②選手情報入力!P91))</f>
        <v/>
      </c>
      <c r="W82" s="28" t="str">
        <f>IF(E82="","",IF(②選手情報入力!N91="","",1))</f>
        <v/>
      </c>
      <c r="X82" t="str">
        <f>IF(E82="","",IF(②選手情報入力!O91="","",IF(K82=1,VLOOKUP(②選手情報入力!O91,種目情報!$A$4:$C$137,3,FALSE),VLOOKUP(②選手情報入力!O91,種目情報!$E$4:$G$129,3,FALSE))))</f>
        <v/>
      </c>
      <c r="Y82" t="str">
        <f>IF(E82="","",IF(②選手情報入力!R91="","",IF(K82=1,VLOOKUP(②選手情報入力!R91,種目情報!$A$4:$B$153,2,FALSE),VLOOKUP(②選手情報入力!R91,種目情報!$E$4:$F$129,2,FALSE))))</f>
        <v/>
      </c>
      <c r="Z82" t="str">
        <f>IF(E82="","",IF(②選手情報入力!S91="","",②選手情報入力!S91))</f>
        <v/>
      </c>
      <c r="AA82" s="28" t="str">
        <f>IF(E82="","",IF(②選手情報入力!Q91="","",1))</f>
        <v/>
      </c>
      <c r="AB82" t="str">
        <f>IF(E82="","",IF(②選手情報入力!R91="","",IF(K82=1,VLOOKUP(②選手情報入力!R91,種目情報!$A$4:$C$137,3,FALSE),VLOOKUP(②選手情報入力!R91,種目情報!$E$4:$G$129,3,FALSE))))</f>
        <v/>
      </c>
      <c r="AC82" t="str">
        <f>IF(E82="","",IF(②選手情報入力!T91="","",IF(K82=1,種目情報!$J$4,種目情報!$J$6)))</f>
        <v/>
      </c>
      <c r="AD82" t="str">
        <f>IF(E82="","",IF(②選手情報入力!T91="","",IF(K82=1,IF(②選手情報入力!$U$7="","",②選手情報入力!$U$7),IF(②選手情報入力!$U$8="","",②選手情報入力!$U$8))))</f>
        <v/>
      </c>
      <c r="AE82" t="str">
        <f>IF(E82="","",IF(②選手情報入力!T91="","",IF(K82=1,IF(②選手情報入力!$T$7="",0,1),IF(②選手情報入力!$T$8="",0,1))))</f>
        <v/>
      </c>
      <c r="AF82" t="str">
        <f>IF(E82="","",IF(②選手情報入力!T91="","",2))</f>
        <v/>
      </c>
      <c r="AG82" t="str">
        <f>IF(E82="","",IF(②選手情報入力!V91="","",IF(K82=1,種目情報!$J$5,種目情報!$J$7)))</f>
        <v/>
      </c>
      <c r="AH82" t="str">
        <f>IF(E82="","",IF(②選手情報入力!V91="","",IF(K82=1,IF(②選手情報入力!$W$7="","",②選手情報入力!$W$7),IF(②選手情報入力!$W$8="","",②選手情報入力!$W$8))))</f>
        <v/>
      </c>
      <c r="AI82" t="str">
        <f>IF(E82="","",IF(②選手情報入力!V91="","",IF(K82=1,IF(②選手情報入力!$V$7="",0,1),IF(②選手情報入力!$V$8="",0,1))))</f>
        <v/>
      </c>
      <c r="AJ82" t="str">
        <f>IF(E82="","",IF(②選手情報入力!V91="","",2))</f>
        <v/>
      </c>
    </row>
    <row r="83" spans="1:37">
      <c r="A83" t="str">
        <f t="shared" si="3"/>
        <v/>
      </c>
      <c r="B83" t="str">
        <f>IF(E83="","",①団体情報入力!$C$5)</f>
        <v/>
      </c>
      <c r="D83" t="str">
        <f>IF(①団体情報入力!C$10="","",①団体情報入力!C$10)</f>
        <v/>
      </c>
      <c r="E83" t="str">
        <f>IF(②選手情報入力!C92="","",②選手情報入力!C92)</f>
        <v/>
      </c>
      <c r="F83" t="str">
        <f>IF(E83="","",②選手情報入力!D92)</f>
        <v/>
      </c>
      <c r="G83" t="str">
        <f>IF(E83="","",ASC(②選手情報入力!E92))</f>
        <v/>
      </c>
      <c r="H83" t="str">
        <f t="shared" si="4"/>
        <v/>
      </c>
      <c r="I83" t="str">
        <f>IF(E83="","",②選手情報入力!F92&amp;" "&amp;②選手情報入力!G92)</f>
        <v/>
      </c>
      <c r="J83" t="str">
        <f>IF(E83="","",IF(②選手情報入力!H92="","JPN",LEFT(②選手情報入力!H92,3)))</f>
        <v/>
      </c>
      <c r="K83" t="str">
        <f>IF(E83="","",IF(②選手情報入力!I92="男",1,2))</f>
        <v/>
      </c>
      <c r="L83" t="str">
        <f>IF(E83="","",IF(②選手情報入力!J92="","",②選手情報入力!J92))</f>
        <v/>
      </c>
      <c r="M83" t="str">
        <f>IF(E83="","",LEFT(②選手情報入力!K92,4))</f>
        <v/>
      </c>
      <c r="N83" t="str">
        <f>IF(E83="","",RIGHT(②選手情報入力!K92,4))</f>
        <v/>
      </c>
      <c r="O83" t="str">
        <f t="shared" si="5"/>
        <v/>
      </c>
      <c r="Q83" t="str">
        <f>IF(E83="","",IF(②選手情報入力!L92="","",IF(K83=1,VLOOKUP(②選手情報入力!L92,種目情報!$A$4:$B$169,2,FALSE),VLOOKUP(②選手情報入力!L92,種目情報!$E$4:$F$136,2,FALSE))))</f>
        <v/>
      </c>
      <c r="R83" t="str">
        <f>IF(E83="","",IF(②選手情報入力!M92="","",②選手情報入力!M92))</f>
        <v/>
      </c>
      <c r="S83" s="28"/>
      <c r="T83" t="str">
        <f>IF(E83="","",IF(②選手情報入力!L92="","",IF(K83=1,VLOOKUP(②選手情報入力!L92,種目情報!$A$4:$C$137,3,FALSE),VLOOKUP(②選手情報入力!L92,種目情報!$E$4:$G$129,3,FALSE))))</f>
        <v/>
      </c>
      <c r="U83" t="str">
        <f>IF(E83="","",IF(②選手情報入力!O92="","",IF(K83=1,VLOOKUP(②選手情報入力!O92,種目情報!$A$4:$B$153,2,FALSE),VLOOKUP(②選手情報入力!O92,種目情報!$E$4:$F$129,2,FALSE))))</f>
        <v/>
      </c>
      <c r="V83" t="str">
        <f>IF(E83="","",IF(②選手情報入力!P92="","",②選手情報入力!P92))</f>
        <v/>
      </c>
      <c r="W83" s="28" t="str">
        <f>IF(E83="","",IF(②選手情報入力!N92="","",1))</f>
        <v/>
      </c>
      <c r="X83" t="str">
        <f>IF(E83="","",IF(②選手情報入力!O92="","",IF(K83=1,VLOOKUP(②選手情報入力!O92,種目情報!$A$4:$C$137,3,FALSE),VLOOKUP(②選手情報入力!O92,種目情報!$E$4:$G$129,3,FALSE))))</f>
        <v/>
      </c>
      <c r="Y83" t="str">
        <f>IF(E83="","",IF(②選手情報入力!R92="","",IF(K83=1,VLOOKUP(②選手情報入力!R92,種目情報!$A$4:$B$153,2,FALSE),VLOOKUP(②選手情報入力!R92,種目情報!$E$4:$F$129,2,FALSE))))</f>
        <v/>
      </c>
      <c r="Z83" t="str">
        <f>IF(E83="","",IF(②選手情報入力!S92="","",②選手情報入力!S92))</f>
        <v/>
      </c>
      <c r="AA83" s="28" t="str">
        <f>IF(E83="","",IF(②選手情報入力!Q92="","",1))</f>
        <v/>
      </c>
      <c r="AB83" t="str">
        <f>IF(E83="","",IF(②選手情報入力!R92="","",IF(K83=1,VLOOKUP(②選手情報入力!R92,種目情報!$A$4:$C$137,3,FALSE),VLOOKUP(②選手情報入力!R92,種目情報!$E$4:$G$129,3,FALSE))))</f>
        <v/>
      </c>
      <c r="AC83" t="str">
        <f>IF(E83="","",IF(②選手情報入力!T92="","",IF(K83=1,種目情報!$J$4,種目情報!$J$6)))</f>
        <v/>
      </c>
      <c r="AD83" t="str">
        <f>IF(E83="","",IF(②選手情報入力!T92="","",IF(K83=1,IF(②選手情報入力!$U$7="","",②選手情報入力!$U$7),IF(②選手情報入力!$U$8="","",②選手情報入力!$U$8))))</f>
        <v/>
      </c>
      <c r="AE83" t="str">
        <f>IF(E83="","",IF(②選手情報入力!T92="","",IF(K83=1,IF(②選手情報入力!$T$7="",0,1),IF(②選手情報入力!$T$8="",0,1))))</f>
        <v/>
      </c>
      <c r="AF83" t="str">
        <f>IF(E83="","",IF(②選手情報入力!T92="","",2))</f>
        <v/>
      </c>
      <c r="AG83" t="str">
        <f>IF(E83="","",IF(②選手情報入力!V92="","",IF(K83=1,種目情報!$J$5,種目情報!$J$7)))</f>
        <v/>
      </c>
      <c r="AH83" t="str">
        <f>IF(E83="","",IF(②選手情報入力!V92="","",IF(K83=1,IF(②選手情報入力!$W$7="","",②選手情報入力!$W$7),IF(②選手情報入力!$W$8="","",②選手情報入力!$W$8))))</f>
        <v/>
      </c>
      <c r="AI83" t="str">
        <f>IF(E83="","",IF(②選手情報入力!V92="","",IF(K83=1,IF(②選手情報入力!$V$7="",0,1),IF(②選手情報入力!$V$8="",0,1))))</f>
        <v/>
      </c>
      <c r="AJ83" t="str">
        <f>IF(E83="","",IF(②選手情報入力!V92="","",2))</f>
        <v/>
      </c>
    </row>
    <row r="84" spans="1:37">
      <c r="A84" t="str">
        <f t="shared" si="3"/>
        <v/>
      </c>
      <c r="B84" t="str">
        <f>IF(E84="","",①団体情報入力!$C$5)</f>
        <v/>
      </c>
      <c r="D84" t="str">
        <f>IF(①団体情報入力!C$10="","",①団体情報入力!C$10)</f>
        <v/>
      </c>
      <c r="E84" t="str">
        <f>IF(②選手情報入力!C93="","",②選手情報入力!C93)</f>
        <v/>
      </c>
      <c r="F84" t="str">
        <f>IF(E84="","",②選手情報入力!D93)</f>
        <v/>
      </c>
      <c r="G84" t="str">
        <f>IF(E84="","",ASC(②選手情報入力!E93))</f>
        <v/>
      </c>
      <c r="H84" t="str">
        <f t="shared" si="4"/>
        <v/>
      </c>
      <c r="I84" t="str">
        <f>IF(E84="","",②選手情報入力!F93&amp;" "&amp;②選手情報入力!G93)</f>
        <v/>
      </c>
      <c r="J84" t="str">
        <f>IF(E84="","",IF(②選手情報入力!H93="","JPN",LEFT(②選手情報入力!H93,3)))</f>
        <v/>
      </c>
      <c r="K84" t="str">
        <f>IF(E84="","",IF(②選手情報入力!I93="男",1,2))</f>
        <v/>
      </c>
      <c r="L84" t="str">
        <f>IF(E84="","",IF(②選手情報入力!J93="","",②選手情報入力!J93))</f>
        <v/>
      </c>
      <c r="M84" t="str">
        <f>IF(E84="","",LEFT(②選手情報入力!K93,4))</f>
        <v/>
      </c>
      <c r="N84" t="str">
        <f>IF(E84="","",RIGHT(②選手情報入力!K93,4))</f>
        <v/>
      </c>
      <c r="O84" t="str">
        <f t="shared" si="5"/>
        <v/>
      </c>
      <c r="Q84" t="str">
        <f>IF(E84="","",IF(②選手情報入力!L93="","",IF(K84=1,VLOOKUP(②選手情報入力!L93,種目情報!$A$4:$B$169,2,FALSE),VLOOKUP(②選手情報入力!L93,種目情報!$E$4:$F$136,2,FALSE))))</f>
        <v/>
      </c>
      <c r="R84" t="str">
        <f>IF(E84="","",IF(②選手情報入力!M93="","",②選手情報入力!M93))</f>
        <v/>
      </c>
      <c r="S84" s="28"/>
      <c r="T84" t="str">
        <f>IF(E84="","",IF(②選手情報入力!L93="","",IF(K84=1,VLOOKUP(②選手情報入力!L93,種目情報!$A$4:$C$137,3,FALSE),VLOOKUP(②選手情報入力!L93,種目情報!$E$4:$G$129,3,FALSE))))</f>
        <v/>
      </c>
      <c r="U84" t="str">
        <f>IF(E84="","",IF(②選手情報入力!O93="","",IF(K84=1,VLOOKUP(②選手情報入力!O93,種目情報!$A$4:$B$153,2,FALSE),VLOOKUP(②選手情報入力!O93,種目情報!$E$4:$F$129,2,FALSE))))</f>
        <v/>
      </c>
      <c r="V84" t="str">
        <f>IF(E84="","",IF(②選手情報入力!P93="","",②選手情報入力!P93))</f>
        <v/>
      </c>
      <c r="W84" s="28" t="str">
        <f>IF(E84="","",IF(②選手情報入力!N93="","",1))</f>
        <v/>
      </c>
      <c r="X84" t="str">
        <f>IF(E84="","",IF(②選手情報入力!O93="","",IF(K84=1,VLOOKUP(②選手情報入力!O93,種目情報!$A$4:$C$137,3,FALSE),VLOOKUP(②選手情報入力!O93,種目情報!$E$4:$G$129,3,FALSE))))</f>
        <v/>
      </c>
      <c r="Y84" t="str">
        <f>IF(E84="","",IF(②選手情報入力!R93="","",IF(K84=1,VLOOKUP(②選手情報入力!R93,種目情報!$A$4:$B$153,2,FALSE),VLOOKUP(②選手情報入力!R93,種目情報!$E$4:$F$129,2,FALSE))))</f>
        <v/>
      </c>
      <c r="Z84" t="str">
        <f>IF(E84="","",IF(②選手情報入力!S93="","",②選手情報入力!S93))</f>
        <v/>
      </c>
      <c r="AA84" s="28" t="str">
        <f>IF(E84="","",IF(②選手情報入力!Q93="","",1))</f>
        <v/>
      </c>
      <c r="AB84" t="str">
        <f>IF(E84="","",IF(②選手情報入力!R93="","",IF(K84=1,VLOOKUP(②選手情報入力!R93,種目情報!$A$4:$C$137,3,FALSE),VLOOKUP(②選手情報入力!R93,種目情報!$E$4:$G$129,3,FALSE))))</f>
        <v/>
      </c>
      <c r="AC84" t="str">
        <f>IF(E84="","",IF(②選手情報入力!T93="","",IF(K84=1,種目情報!$J$4,種目情報!$J$6)))</f>
        <v/>
      </c>
      <c r="AD84" t="str">
        <f>IF(E84="","",IF(②選手情報入力!T93="","",IF(K84=1,IF(②選手情報入力!$U$7="","",②選手情報入力!$U$7),IF(②選手情報入力!$U$8="","",②選手情報入力!$U$8))))</f>
        <v/>
      </c>
      <c r="AE84" t="str">
        <f>IF(E84="","",IF(②選手情報入力!T93="","",IF(K84=1,IF(②選手情報入力!$T$7="",0,1),IF(②選手情報入力!$T$8="",0,1))))</f>
        <v/>
      </c>
      <c r="AF84" t="str">
        <f>IF(E84="","",IF(②選手情報入力!T93="","",2))</f>
        <v/>
      </c>
      <c r="AG84" t="str">
        <f>IF(E84="","",IF(②選手情報入力!V93="","",IF(K84=1,種目情報!$J$5,種目情報!$J$7)))</f>
        <v/>
      </c>
      <c r="AH84" t="str">
        <f>IF(E84="","",IF(②選手情報入力!V93="","",IF(K84=1,IF(②選手情報入力!$W$7="","",②選手情報入力!$W$7),IF(②選手情報入力!$W$8="","",②選手情報入力!$W$8))))</f>
        <v/>
      </c>
      <c r="AI84" t="str">
        <f>IF(E84="","",IF(②選手情報入力!V93="","",IF(K84=1,IF(②選手情報入力!$V$7="",0,1),IF(②選手情報入力!$V$8="",0,1))))</f>
        <v/>
      </c>
      <c r="AJ84" t="str">
        <f>IF(E84="","",IF(②選手情報入力!V93="","",2))</f>
        <v/>
      </c>
    </row>
    <row r="85" spans="1:37">
      <c r="A85" t="str">
        <f t="shared" si="3"/>
        <v/>
      </c>
      <c r="B85" t="str">
        <f>IF(E85="","",①団体情報入力!$C$5)</f>
        <v/>
      </c>
      <c r="D85" t="str">
        <f>IF(①団体情報入力!C$10="","",①団体情報入力!C$10)</f>
        <v/>
      </c>
      <c r="E85" t="str">
        <f>IF(②選手情報入力!C94="","",②選手情報入力!C94)</f>
        <v/>
      </c>
      <c r="F85" t="str">
        <f>IF(E85="","",②選手情報入力!D94)</f>
        <v/>
      </c>
      <c r="G85" t="str">
        <f>IF(E85="","",ASC(②選手情報入力!E94))</f>
        <v/>
      </c>
      <c r="H85" t="str">
        <f t="shared" si="4"/>
        <v/>
      </c>
      <c r="I85" t="str">
        <f>IF(E85="","",②選手情報入力!F94&amp;" "&amp;②選手情報入力!G94)</f>
        <v/>
      </c>
      <c r="J85" t="str">
        <f>IF(E85="","",IF(②選手情報入力!H94="","JPN",LEFT(②選手情報入力!H94,3)))</f>
        <v/>
      </c>
      <c r="K85" t="str">
        <f>IF(E85="","",IF(②選手情報入力!I94="男",1,2))</f>
        <v/>
      </c>
      <c r="L85" t="str">
        <f>IF(E85="","",IF(②選手情報入力!J94="","",②選手情報入力!J94))</f>
        <v/>
      </c>
      <c r="M85" t="str">
        <f>IF(E85="","",LEFT(②選手情報入力!K94,4))</f>
        <v/>
      </c>
      <c r="N85" t="str">
        <f>IF(E85="","",RIGHT(②選手情報入力!K94,4))</f>
        <v/>
      </c>
      <c r="O85" t="str">
        <f t="shared" si="5"/>
        <v/>
      </c>
      <c r="Q85" t="str">
        <f>IF(E85="","",IF(②選手情報入力!L94="","",IF(K85=1,VLOOKUP(②選手情報入力!L94,種目情報!$A$4:$B$169,2,FALSE),VLOOKUP(②選手情報入力!L94,種目情報!$E$4:$F$136,2,FALSE))))</f>
        <v/>
      </c>
      <c r="R85" t="str">
        <f>IF(E85="","",IF(②選手情報入力!M94="","",②選手情報入力!M94))</f>
        <v/>
      </c>
      <c r="S85" s="28"/>
      <c r="T85" t="str">
        <f>IF(E85="","",IF(②選手情報入力!L94="","",IF(K85=1,VLOOKUP(②選手情報入力!L94,種目情報!$A$4:$C$137,3,FALSE),VLOOKUP(②選手情報入力!L94,種目情報!$E$4:$G$129,3,FALSE))))</f>
        <v/>
      </c>
      <c r="U85" t="str">
        <f>IF(E85="","",IF(②選手情報入力!O94="","",IF(K85=1,VLOOKUP(②選手情報入力!O94,種目情報!$A$4:$B$153,2,FALSE),VLOOKUP(②選手情報入力!O94,種目情報!$E$4:$F$129,2,FALSE))))</f>
        <v/>
      </c>
      <c r="V85" t="str">
        <f>IF(E85="","",IF(②選手情報入力!P94="","",②選手情報入力!P94))</f>
        <v/>
      </c>
      <c r="W85" s="28" t="str">
        <f>IF(E85="","",IF(②選手情報入力!N94="","",1))</f>
        <v/>
      </c>
      <c r="X85" t="str">
        <f>IF(E85="","",IF(②選手情報入力!O94="","",IF(K85=1,VLOOKUP(②選手情報入力!O94,種目情報!$A$4:$C$137,3,FALSE),VLOOKUP(②選手情報入力!O94,種目情報!$E$4:$G$129,3,FALSE))))</f>
        <v/>
      </c>
      <c r="Y85" t="str">
        <f>IF(E85="","",IF(②選手情報入力!R94="","",IF(K85=1,VLOOKUP(②選手情報入力!R94,種目情報!$A$4:$B$153,2,FALSE),VLOOKUP(②選手情報入力!R94,種目情報!$E$4:$F$129,2,FALSE))))</f>
        <v/>
      </c>
      <c r="Z85" t="str">
        <f>IF(E85="","",IF(②選手情報入力!S94="","",②選手情報入力!S94))</f>
        <v/>
      </c>
      <c r="AA85" s="28" t="str">
        <f>IF(E85="","",IF(②選手情報入力!Q94="","",1))</f>
        <v/>
      </c>
      <c r="AB85" t="str">
        <f>IF(E85="","",IF(②選手情報入力!R94="","",IF(K85=1,VLOOKUP(②選手情報入力!R94,種目情報!$A$4:$C$137,3,FALSE),VLOOKUP(②選手情報入力!R94,種目情報!$E$4:$G$129,3,FALSE))))</f>
        <v/>
      </c>
      <c r="AC85" t="str">
        <f>IF(E85="","",IF(②選手情報入力!T94="","",IF(K85=1,種目情報!$J$4,種目情報!$J$6)))</f>
        <v/>
      </c>
      <c r="AD85" t="str">
        <f>IF(E85="","",IF(②選手情報入力!T94="","",IF(K85=1,IF(②選手情報入力!$U$7="","",②選手情報入力!$U$7),IF(②選手情報入力!$U$8="","",②選手情報入力!$U$8))))</f>
        <v/>
      </c>
      <c r="AE85" t="str">
        <f>IF(E85="","",IF(②選手情報入力!T94="","",IF(K85=1,IF(②選手情報入力!$T$7="",0,1),IF(②選手情報入力!$T$8="",0,1))))</f>
        <v/>
      </c>
      <c r="AF85" t="str">
        <f>IF(E85="","",IF(②選手情報入力!T94="","",2))</f>
        <v/>
      </c>
      <c r="AG85" t="str">
        <f>IF(E85="","",IF(②選手情報入力!V94="","",IF(K85=1,種目情報!$J$5,種目情報!$J$7)))</f>
        <v/>
      </c>
      <c r="AH85" t="str">
        <f>IF(E85="","",IF(②選手情報入力!V94="","",IF(K85=1,IF(②選手情報入力!$W$7="","",②選手情報入力!$W$7),IF(②選手情報入力!$W$8="","",②選手情報入力!$W$8))))</f>
        <v/>
      </c>
      <c r="AI85" t="str">
        <f>IF(E85="","",IF(②選手情報入力!V94="","",IF(K85=1,IF(②選手情報入力!$V$7="",0,1),IF(②選手情報入力!$V$8="",0,1))))</f>
        <v/>
      </c>
      <c r="AJ85" t="str">
        <f>IF(E85="","",IF(②選手情報入力!V94="","",2))</f>
        <v/>
      </c>
    </row>
    <row r="86" spans="1:37">
      <c r="A86" t="str">
        <f t="shared" si="3"/>
        <v/>
      </c>
      <c r="B86" t="str">
        <f>IF(E86="","",①団体情報入力!$C$5)</f>
        <v/>
      </c>
      <c r="D86" t="str">
        <f>IF(①団体情報入力!C$10="","",①団体情報入力!C$10)</f>
        <v/>
      </c>
      <c r="E86" t="str">
        <f>IF(②選手情報入力!C95="","",②選手情報入力!C95)</f>
        <v/>
      </c>
      <c r="F86" t="str">
        <f>IF(E86="","",②選手情報入力!D95)</f>
        <v/>
      </c>
      <c r="G86" t="str">
        <f>IF(E86="","",ASC(②選手情報入力!E95))</f>
        <v/>
      </c>
      <c r="H86" t="str">
        <f t="shared" si="4"/>
        <v/>
      </c>
      <c r="I86" t="str">
        <f>IF(E86="","",②選手情報入力!F95&amp;" "&amp;②選手情報入力!G95)</f>
        <v/>
      </c>
      <c r="J86" t="str">
        <f>IF(E86="","",IF(②選手情報入力!H95="","JPN",LEFT(②選手情報入力!H95,3)))</f>
        <v/>
      </c>
      <c r="K86" t="str">
        <f>IF(E86="","",IF(②選手情報入力!I95="男",1,2))</f>
        <v/>
      </c>
      <c r="L86" t="str">
        <f>IF(E86="","",IF(②選手情報入力!J95="","",②選手情報入力!J95))</f>
        <v/>
      </c>
      <c r="M86" t="str">
        <f>IF(E86="","",LEFT(②選手情報入力!K95,4))</f>
        <v/>
      </c>
      <c r="N86" t="str">
        <f>IF(E86="","",RIGHT(②選手情報入力!K95,4))</f>
        <v/>
      </c>
      <c r="O86" t="str">
        <f t="shared" si="5"/>
        <v/>
      </c>
      <c r="Q86" t="str">
        <f>IF(E86="","",IF(②選手情報入力!L95="","",IF(K86=1,VLOOKUP(②選手情報入力!L95,種目情報!$A$4:$B$169,2,FALSE),VLOOKUP(②選手情報入力!L95,種目情報!$E$4:$F$136,2,FALSE))))</f>
        <v/>
      </c>
      <c r="R86" t="str">
        <f>IF(E86="","",IF(②選手情報入力!M95="","",②選手情報入力!M95))</f>
        <v/>
      </c>
      <c r="S86" s="28"/>
      <c r="T86" t="str">
        <f>IF(E86="","",IF(②選手情報入力!L95="","",IF(K86=1,VLOOKUP(②選手情報入力!L95,種目情報!$A$4:$C$137,3,FALSE),VLOOKUP(②選手情報入力!L95,種目情報!$E$4:$G$129,3,FALSE))))</f>
        <v/>
      </c>
      <c r="U86" t="str">
        <f>IF(E86="","",IF(②選手情報入力!O95="","",IF(K86=1,VLOOKUP(②選手情報入力!O95,種目情報!$A$4:$B$153,2,FALSE),VLOOKUP(②選手情報入力!O95,種目情報!$E$4:$F$129,2,FALSE))))</f>
        <v/>
      </c>
      <c r="V86" t="str">
        <f>IF(E86="","",IF(②選手情報入力!P95="","",②選手情報入力!P95))</f>
        <v/>
      </c>
      <c r="W86" s="28" t="str">
        <f>IF(E86="","",IF(②選手情報入力!N95="","",1))</f>
        <v/>
      </c>
      <c r="X86" t="str">
        <f>IF(E86="","",IF(②選手情報入力!O95="","",IF(K86=1,VLOOKUP(②選手情報入力!O95,種目情報!$A$4:$C$137,3,FALSE),VLOOKUP(②選手情報入力!O95,種目情報!$E$4:$G$129,3,FALSE))))</f>
        <v/>
      </c>
      <c r="Y86" t="str">
        <f>IF(E86="","",IF(②選手情報入力!R95="","",IF(K86=1,VLOOKUP(②選手情報入力!R95,種目情報!$A$4:$B$153,2,FALSE),VLOOKUP(②選手情報入力!R95,種目情報!$E$4:$F$129,2,FALSE))))</f>
        <v/>
      </c>
      <c r="Z86" t="str">
        <f>IF(E86="","",IF(②選手情報入力!S95="","",②選手情報入力!S95))</f>
        <v/>
      </c>
      <c r="AA86" s="28" t="str">
        <f>IF(E86="","",IF(②選手情報入力!Q95="","",1))</f>
        <v/>
      </c>
      <c r="AB86" t="str">
        <f>IF(E86="","",IF(②選手情報入力!R95="","",IF(K86=1,VLOOKUP(②選手情報入力!R95,種目情報!$A$4:$C$137,3,FALSE),VLOOKUP(②選手情報入力!R95,種目情報!$E$4:$G$129,3,FALSE))))</f>
        <v/>
      </c>
      <c r="AC86" t="str">
        <f>IF(E86="","",IF(②選手情報入力!T95="","",IF(K86=1,種目情報!$J$4,種目情報!$J$6)))</f>
        <v/>
      </c>
      <c r="AD86" t="str">
        <f>IF(E86="","",IF(②選手情報入力!T95="","",IF(K86=1,IF(②選手情報入力!$U$7="","",②選手情報入力!$U$7),IF(②選手情報入力!$U$8="","",②選手情報入力!$U$8))))</f>
        <v/>
      </c>
      <c r="AE86" t="str">
        <f>IF(E86="","",IF(②選手情報入力!T95="","",IF(K86=1,IF(②選手情報入力!$T$7="",0,1),IF(②選手情報入力!$T$8="",0,1))))</f>
        <v/>
      </c>
      <c r="AF86" t="str">
        <f>IF(E86="","",IF(②選手情報入力!T95="","",2))</f>
        <v/>
      </c>
      <c r="AG86" t="str">
        <f>IF(E86="","",IF(②選手情報入力!V95="","",IF(K86=1,種目情報!$J$5,種目情報!$J$7)))</f>
        <v/>
      </c>
      <c r="AH86" t="str">
        <f>IF(E86="","",IF(②選手情報入力!V95="","",IF(K86=1,IF(②選手情報入力!$W$7="","",②選手情報入力!$W$7),IF(②選手情報入力!$W$8="","",②選手情報入力!$W$8))))</f>
        <v/>
      </c>
      <c r="AI86" t="str">
        <f>IF(E86="","",IF(②選手情報入力!V95="","",IF(K86=1,IF(②選手情報入力!$V$7="",0,1),IF(②選手情報入力!$V$8="",0,1))))</f>
        <v/>
      </c>
      <c r="AJ86" t="str">
        <f>IF(E86="","",IF(②選手情報入力!V95="","",2))</f>
        <v/>
      </c>
    </row>
    <row r="87" spans="1:37">
      <c r="A87" t="str">
        <f t="shared" si="3"/>
        <v/>
      </c>
      <c r="B87" t="str">
        <f>IF(E87="","",①団体情報入力!$C$5)</f>
        <v/>
      </c>
      <c r="D87" t="str">
        <f>IF(①団体情報入力!C$10="","",①団体情報入力!C$10)</f>
        <v/>
      </c>
      <c r="E87" t="str">
        <f>IF(②選手情報入力!C96="","",②選手情報入力!C96)</f>
        <v/>
      </c>
      <c r="F87" t="str">
        <f>IF(E87="","",②選手情報入力!D96)</f>
        <v/>
      </c>
      <c r="G87" t="str">
        <f>IF(E87="","",ASC(②選手情報入力!E96))</f>
        <v/>
      </c>
      <c r="H87" t="str">
        <f t="shared" si="4"/>
        <v/>
      </c>
      <c r="I87" t="str">
        <f>IF(E87="","",②選手情報入力!F96&amp;" "&amp;②選手情報入力!G96)</f>
        <v/>
      </c>
      <c r="J87" t="str">
        <f>IF(E87="","",IF(②選手情報入力!H96="","JPN",LEFT(②選手情報入力!H96,3)))</f>
        <v/>
      </c>
      <c r="K87" t="str">
        <f>IF(E87="","",IF(②選手情報入力!I96="男",1,2))</f>
        <v/>
      </c>
      <c r="L87" t="str">
        <f>IF(E87="","",IF(②選手情報入力!J96="","",②選手情報入力!J96))</f>
        <v/>
      </c>
      <c r="M87" t="str">
        <f>IF(E87="","",LEFT(②選手情報入力!K96,4))</f>
        <v/>
      </c>
      <c r="N87" t="str">
        <f>IF(E87="","",RIGHT(②選手情報入力!K96,4))</f>
        <v/>
      </c>
      <c r="O87" t="str">
        <f t="shared" si="5"/>
        <v/>
      </c>
      <c r="Q87" t="str">
        <f>IF(E87="","",IF(②選手情報入力!L96="","",IF(K87=1,VLOOKUP(②選手情報入力!L96,種目情報!$A$4:$B$169,2,FALSE),VLOOKUP(②選手情報入力!L96,種目情報!$E$4:$F$136,2,FALSE))))</f>
        <v/>
      </c>
      <c r="R87" t="str">
        <f>IF(E87="","",IF(②選手情報入力!M96="","",②選手情報入力!M96))</f>
        <v/>
      </c>
      <c r="S87" s="28"/>
      <c r="T87" t="str">
        <f>IF(E87="","",IF(②選手情報入力!L96="","",IF(K87=1,VLOOKUP(②選手情報入力!L96,種目情報!$A$4:$C$137,3,FALSE),VLOOKUP(②選手情報入力!L96,種目情報!$E$4:$G$129,3,FALSE))))</f>
        <v/>
      </c>
      <c r="U87" t="str">
        <f>IF(E87="","",IF(②選手情報入力!O96="","",IF(K87=1,VLOOKUP(②選手情報入力!O96,種目情報!$A$4:$B$153,2,FALSE),VLOOKUP(②選手情報入力!O96,種目情報!$E$4:$F$129,2,FALSE))))</f>
        <v/>
      </c>
      <c r="V87" t="str">
        <f>IF(E87="","",IF(②選手情報入力!P96="","",②選手情報入力!P96))</f>
        <v/>
      </c>
      <c r="W87" s="28" t="str">
        <f>IF(E87="","",IF(②選手情報入力!N96="","",1))</f>
        <v/>
      </c>
      <c r="X87" t="str">
        <f>IF(E87="","",IF(②選手情報入力!O96="","",IF(K87=1,VLOOKUP(②選手情報入力!O96,種目情報!$A$4:$C$137,3,FALSE),VLOOKUP(②選手情報入力!O96,種目情報!$E$4:$G$129,3,FALSE))))</f>
        <v/>
      </c>
      <c r="Y87" t="str">
        <f>IF(E87="","",IF(②選手情報入力!R96="","",IF(K87=1,VLOOKUP(②選手情報入力!R96,種目情報!$A$4:$B$153,2,FALSE),VLOOKUP(②選手情報入力!R96,種目情報!$E$4:$F$129,2,FALSE))))</f>
        <v/>
      </c>
      <c r="Z87" t="str">
        <f>IF(E87="","",IF(②選手情報入力!S96="","",②選手情報入力!S96))</f>
        <v/>
      </c>
      <c r="AA87" s="28" t="str">
        <f>IF(E87="","",IF(②選手情報入力!Q96="","",1))</f>
        <v/>
      </c>
      <c r="AB87" t="str">
        <f>IF(E87="","",IF(②選手情報入力!R96="","",IF(K87=1,VLOOKUP(②選手情報入力!R96,種目情報!$A$4:$C$137,3,FALSE),VLOOKUP(②選手情報入力!R96,種目情報!$E$4:$G$129,3,FALSE))))</f>
        <v/>
      </c>
      <c r="AC87" t="str">
        <f>IF(E87="","",IF(②選手情報入力!T96="","",IF(K87=1,種目情報!$J$4,種目情報!$J$6)))</f>
        <v/>
      </c>
      <c r="AD87" t="str">
        <f>IF(E87="","",IF(②選手情報入力!T96="","",IF(K87=1,IF(②選手情報入力!$U$7="","",②選手情報入力!$U$7),IF(②選手情報入力!$U$8="","",②選手情報入力!$U$8))))</f>
        <v/>
      </c>
      <c r="AE87" t="str">
        <f>IF(E87="","",IF(②選手情報入力!T96="","",IF(K87=1,IF(②選手情報入力!$T$7="",0,1),IF(②選手情報入力!$T$8="",0,1))))</f>
        <v/>
      </c>
      <c r="AF87" t="str">
        <f>IF(E87="","",IF(②選手情報入力!T96="","",2))</f>
        <v/>
      </c>
      <c r="AG87" t="str">
        <f>IF(E87="","",IF(②選手情報入力!V96="","",IF(K87=1,種目情報!$J$5,種目情報!$J$7)))</f>
        <v/>
      </c>
      <c r="AH87" t="str">
        <f>IF(E87="","",IF(②選手情報入力!V96="","",IF(K87=1,IF(②選手情報入力!$W$7="","",②選手情報入力!$W$7),IF(②選手情報入力!$W$8="","",②選手情報入力!$W$8))))</f>
        <v/>
      </c>
      <c r="AI87" t="str">
        <f>IF(E87="","",IF(②選手情報入力!V96="","",IF(K87=1,IF(②選手情報入力!$V$7="",0,1),IF(②選手情報入力!$V$8="",0,1))))</f>
        <v/>
      </c>
      <c r="AJ87" t="str">
        <f>IF(E87="","",IF(②選手情報入力!V96="","",2))</f>
        <v/>
      </c>
    </row>
    <row r="88" spans="1:37">
      <c r="A88" t="str">
        <f t="shared" si="3"/>
        <v/>
      </c>
      <c r="B88" t="str">
        <f>IF(E88="","",①団体情報入力!$C$5)</f>
        <v/>
      </c>
      <c r="D88" t="str">
        <f>IF(①団体情報入力!C$10="","",①団体情報入力!C$10)</f>
        <v/>
      </c>
      <c r="E88" t="str">
        <f>IF(②選手情報入力!C97="","",②選手情報入力!C97)</f>
        <v/>
      </c>
      <c r="F88" t="str">
        <f>IF(E88="","",②選手情報入力!D97)</f>
        <v/>
      </c>
      <c r="G88" t="str">
        <f>IF(E88="","",ASC(②選手情報入力!E97))</f>
        <v/>
      </c>
      <c r="H88" t="str">
        <f t="shared" si="4"/>
        <v/>
      </c>
      <c r="I88" t="str">
        <f>IF(E88="","",②選手情報入力!F97&amp;" "&amp;②選手情報入力!G97)</f>
        <v/>
      </c>
      <c r="J88" t="str">
        <f>IF(E88="","",IF(②選手情報入力!H97="","JPN",LEFT(②選手情報入力!H97,3)))</f>
        <v/>
      </c>
      <c r="K88" t="str">
        <f>IF(E88="","",IF(②選手情報入力!I97="男",1,2))</f>
        <v/>
      </c>
      <c r="L88" t="str">
        <f>IF(E88="","",IF(②選手情報入力!J97="","",②選手情報入力!J97))</f>
        <v/>
      </c>
      <c r="M88" t="str">
        <f>IF(E88="","",LEFT(②選手情報入力!K97,4))</f>
        <v/>
      </c>
      <c r="N88" t="str">
        <f>IF(E88="","",RIGHT(②選手情報入力!K97,4))</f>
        <v/>
      </c>
      <c r="O88" t="str">
        <f t="shared" si="5"/>
        <v/>
      </c>
      <c r="Q88" t="str">
        <f>IF(E88="","",IF(②選手情報入力!L97="","",IF(K88=1,VLOOKUP(②選手情報入力!L97,種目情報!$A$4:$B$169,2,FALSE),VLOOKUP(②選手情報入力!L97,種目情報!$E$4:$F$136,2,FALSE))))</f>
        <v/>
      </c>
      <c r="R88" t="str">
        <f>IF(E88="","",IF(②選手情報入力!M97="","",②選手情報入力!M97))</f>
        <v/>
      </c>
      <c r="S88" s="28"/>
      <c r="T88" t="str">
        <f>IF(E88="","",IF(②選手情報入力!L97="","",IF(K88=1,VLOOKUP(②選手情報入力!L97,種目情報!$A$4:$C$137,3,FALSE),VLOOKUP(②選手情報入力!L97,種目情報!$E$4:$G$129,3,FALSE))))</f>
        <v/>
      </c>
      <c r="U88" t="str">
        <f>IF(E88="","",IF(②選手情報入力!O97="","",IF(K88=1,VLOOKUP(②選手情報入力!O97,種目情報!$A$4:$B$153,2,FALSE),VLOOKUP(②選手情報入力!O97,種目情報!$E$4:$F$129,2,FALSE))))</f>
        <v/>
      </c>
      <c r="V88" t="str">
        <f>IF(E88="","",IF(②選手情報入力!P97="","",②選手情報入力!P97))</f>
        <v/>
      </c>
      <c r="W88" s="28" t="str">
        <f>IF(E88="","",IF(②選手情報入力!N97="","",1))</f>
        <v/>
      </c>
      <c r="X88" t="str">
        <f>IF(E88="","",IF(②選手情報入力!O97="","",IF(K88=1,VLOOKUP(②選手情報入力!O97,種目情報!$A$4:$C$137,3,FALSE),VLOOKUP(②選手情報入力!O97,種目情報!$E$4:$G$129,3,FALSE))))</f>
        <v/>
      </c>
      <c r="Y88" t="str">
        <f>IF(E88="","",IF(②選手情報入力!R97="","",IF(K88=1,VLOOKUP(②選手情報入力!R97,種目情報!$A$4:$B$153,2,FALSE),VLOOKUP(②選手情報入力!R97,種目情報!$E$4:$F$129,2,FALSE))))</f>
        <v/>
      </c>
      <c r="Z88" t="str">
        <f>IF(E88="","",IF(②選手情報入力!S97="","",②選手情報入力!S97))</f>
        <v/>
      </c>
      <c r="AA88" s="28" t="str">
        <f>IF(E88="","",IF(②選手情報入力!Q97="","",1))</f>
        <v/>
      </c>
      <c r="AB88" t="str">
        <f>IF(E88="","",IF(②選手情報入力!R97="","",IF(K88=1,VLOOKUP(②選手情報入力!R97,種目情報!$A$4:$C$137,3,FALSE),VLOOKUP(②選手情報入力!R97,種目情報!$E$4:$G$129,3,FALSE))))</f>
        <v/>
      </c>
      <c r="AC88" t="str">
        <f>IF(E88="","",IF(②選手情報入力!T97="","",IF(K88=1,種目情報!$J$4,種目情報!$J$6)))</f>
        <v/>
      </c>
      <c r="AD88" t="str">
        <f>IF(E88="","",IF(②選手情報入力!T97="","",IF(K88=1,IF(②選手情報入力!$U$7="","",②選手情報入力!$U$7),IF(②選手情報入力!$U$8="","",②選手情報入力!$U$8))))</f>
        <v/>
      </c>
      <c r="AE88" t="str">
        <f>IF(E88="","",IF(②選手情報入力!T97="","",IF(K88=1,IF(②選手情報入力!$T$7="",0,1),IF(②選手情報入力!$T$8="",0,1))))</f>
        <v/>
      </c>
      <c r="AF88" t="str">
        <f>IF(E88="","",IF(②選手情報入力!T97="","",2))</f>
        <v/>
      </c>
      <c r="AG88" t="str">
        <f>IF(E88="","",IF(②選手情報入力!V97="","",IF(K88=1,種目情報!$J$5,種目情報!$J$7)))</f>
        <v/>
      </c>
      <c r="AH88" t="str">
        <f>IF(E88="","",IF(②選手情報入力!V97="","",IF(K88=1,IF(②選手情報入力!$W$7="","",②選手情報入力!$W$7),IF(②選手情報入力!$W$8="","",②選手情報入力!$W$8))))</f>
        <v/>
      </c>
      <c r="AI88" t="str">
        <f>IF(E88="","",IF(②選手情報入力!V97="","",IF(K88=1,IF(②選手情報入力!$V$7="",0,1),IF(②選手情報入力!$V$8="",0,1))))</f>
        <v/>
      </c>
      <c r="AJ88" t="str">
        <f>IF(E88="","",IF(②選手情報入力!V97="","",2))</f>
        <v/>
      </c>
    </row>
    <row r="89" spans="1:37">
      <c r="A89" t="str">
        <f t="shared" si="3"/>
        <v/>
      </c>
      <c r="B89" t="str">
        <f>IF(E89="","",①団体情報入力!$C$5)</f>
        <v/>
      </c>
      <c r="D89" t="str">
        <f>IF(①団体情報入力!C$10="","",①団体情報入力!C$10)</f>
        <v/>
      </c>
      <c r="E89" t="str">
        <f>IF(②選手情報入力!C98="","",②選手情報入力!C98)</f>
        <v/>
      </c>
      <c r="F89" t="str">
        <f>IF(E89="","",②選手情報入力!D98)</f>
        <v/>
      </c>
      <c r="G89" t="str">
        <f>IF(E89="","",ASC(②選手情報入力!E98))</f>
        <v/>
      </c>
      <c r="H89" t="str">
        <f t="shared" si="4"/>
        <v/>
      </c>
      <c r="I89" t="str">
        <f>IF(E89="","",②選手情報入力!F98&amp;" "&amp;②選手情報入力!G98)</f>
        <v/>
      </c>
      <c r="J89" t="str">
        <f>IF(E89="","",IF(②選手情報入力!H98="","JPN",LEFT(②選手情報入力!H98,3)))</f>
        <v/>
      </c>
      <c r="K89" t="str">
        <f>IF(E89="","",IF(②選手情報入力!I98="男",1,2))</f>
        <v/>
      </c>
      <c r="L89" t="str">
        <f>IF(E89="","",IF(②選手情報入力!J98="","",②選手情報入力!J98))</f>
        <v/>
      </c>
      <c r="M89" t="str">
        <f>IF(E89="","",LEFT(②選手情報入力!K98,4))</f>
        <v/>
      </c>
      <c r="N89" t="str">
        <f>IF(E89="","",RIGHT(②選手情報入力!K98,4))</f>
        <v/>
      </c>
      <c r="O89" t="str">
        <f t="shared" si="5"/>
        <v/>
      </c>
      <c r="Q89" t="str">
        <f>IF(E89="","",IF(②選手情報入力!L98="","",IF(K89=1,VLOOKUP(②選手情報入力!L98,種目情報!$A$4:$B$169,2,FALSE),VLOOKUP(②選手情報入力!L98,種目情報!$E$4:$F$136,2,FALSE))))</f>
        <v/>
      </c>
      <c r="R89" t="str">
        <f>IF(E89="","",IF(②選手情報入力!M98="","",②選手情報入力!M98))</f>
        <v/>
      </c>
      <c r="S89" s="28"/>
      <c r="T89" t="str">
        <f>IF(E89="","",IF(②選手情報入力!L98="","",IF(K89=1,VLOOKUP(②選手情報入力!L98,種目情報!$A$4:$C$137,3,FALSE),VLOOKUP(②選手情報入力!L98,種目情報!$E$4:$G$129,3,FALSE))))</f>
        <v/>
      </c>
      <c r="U89" t="str">
        <f>IF(E89="","",IF(②選手情報入力!O98="","",IF(K89=1,VLOOKUP(②選手情報入力!O98,種目情報!$A$4:$B$153,2,FALSE),VLOOKUP(②選手情報入力!O98,種目情報!$E$4:$F$129,2,FALSE))))</f>
        <v/>
      </c>
      <c r="V89" t="str">
        <f>IF(E89="","",IF(②選手情報入力!P98="","",②選手情報入力!P98))</f>
        <v/>
      </c>
      <c r="W89" s="28" t="str">
        <f>IF(E89="","",IF(②選手情報入力!N98="","",1))</f>
        <v/>
      </c>
      <c r="X89" t="str">
        <f>IF(E89="","",IF(②選手情報入力!O98="","",IF(K89=1,VLOOKUP(②選手情報入力!O98,種目情報!$A$4:$C$137,3,FALSE),VLOOKUP(②選手情報入力!O98,種目情報!$E$4:$G$129,3,FALSE))))</f>
        <v/>
      </c>
      <c r="Y89" t="str">
        <f>IF(E89="","",IF(②選手情報入力!R98="","",IF(K89=1,VLOOKUP(②選手情報入力!R98,種目情報!$A$4:$B$153,2,FALSE),VLOOKUP(②選手情報入力!R98,種目情報!$E$4:$F$129,2,FALSE))))</f>
        <v/>
      </c>
      <c r="Z89" t="str">
        <f>IF(E89="","",IF(②選手情報入力!S98="","",②選手情報入力!S98))</f>
        <v/>
      </c>
      <c r="AA89" s="28" t="str">
        <f>IF(E89="","",IF(②選手情報入力!Q98="","",1))</f>
        <v/>
      </c>
      <c r="AB89" t="str">
        <f>IF(E89="","",IF(②選手情報入力!R98="","",IF(K89=1,VLOOKUP(②選手情報入力!R98,種目情報!$A$4:$C$137,3,FALSE),VLOOKUP(②選手情報入力!R98,種目情報!$E$4:$G$129,3,FALSE))))</f>
        <v/>
      </c>
      <c r="AC89" t="str">
        <f>IF(E89="","",IF(②選手情報入力!T98="","",IF(K89=1,種目情報!$J$4,種目情報!$J$6)))</f>
        <v/>
      </c>
      <c r="AD89" t="str">
        <f>IF(E89="","",IF(②選手情報入力!T98="","",IF(K89=1,IF(②選手情報入力!$U$7="","",②選手情報入力!$U$7),IF(②選手情報入力!$U$8="","",②選手情報入力!$U$8))))</f>
        <v/>
      </c>
      <c r="AE89" t="str">
        <f>IF(E89="","",IF(②選手情報入力!T98="","",IF(K89=1,IF(②選手情報入力!$T$7="",0,1),IF(②選手情報入力!$T$8="",0,1))))</f>
        <v/>
      </c>
      <c r="AF89" t="str">
        <f>IF(E89="","",IF(②選手情報入力!T98="","",2))</f>
        <v/>
      </c>
      <c r="AG89" t="str">
        <f>IF(E89="","",IF(②選手情報入力!V98="","",IF(K89=1,種目情報!$J$5,種目情報!$J$7)))</f>
        <v/>
      </c>
      <c r="AH89" t="str">
        <f>IF(E89="","",IF(②選手情報入力!V98="","",IF(K89=1,IF(②選手情報入力!$W$7="","",②選手情報入力!$W$7),IF(②選手情報入力!$W$8="","",②選手情報入力!$W$8))))</f>
        <v/>
      </c>
      <c r="AI89" t="str">
        <f>IF(E89="","",IF(②選手情報入力!V98="","",IF(K89=1,IF(②選手情報入力!$V$7="",0,1),IF(②選手情報入力!$V$8="",0,1))))</f>
        <v/>
      </c>
      <c r="AJ89" t="str">
        <f>IF(E89="","",IF(②選手情報入力!V98="","",2))</f>
        <v/>
      </c>
    </row>
    <row r="90" spans="1:37">
      <c r="A90" t="str">
        <f t="shared" si="3"/>
        <v/>
      </c>
      <c r="B90" t="str">
        <f>IF(E90="","",①団体情報入力!$C$5)</f>
        <v/>
      </c>
      <c r="D90" t="str">
        <f>IF(①団体情報入力!C$10="","",①団体情報入力!C$10)</f>
        <v/>
      </c>
      <c r="E90" t="str">
        <f>IF(②選手情報入力!C99="","",②選手情報入力!C99)</f>
        <v/>
      </c>
      <c r="F90" t="str">
        <f>IF(E90="","",②選手情報入力!D99)</f>
        <v/>
      </c>
      <c r="G90" t="str">
        <f>IF(E90="","",ASC(②選手情報入力!E99))</f>
        <v/>
      </c>
      <c r="H90" t="str">
        <f t="shared" si="4"/>
        <v/>
      </c>
      <c r="I90" t="str">
        <f>IF(E90="","",②選手情報入力!F99&amp;" "&amp;②選手情報入力!G99)</f>
        <v/>
      </c>
      <c r="J90" t="str">
        <f>IF(E90="","",IF(②選手情報入力!H99="","JPN",LEFT(②選手情報入力!H99,3)))</f>
        <v/>
      </c>
      <c r="K90" t="str">
        <f>IF(E90="","",IF(②選手情報入力!I99="男",1,2))</f>
        <v/>
      </c>
      <c r="L90" t="str">
        <f>IF(E90="","",IF(②選手情報入力!J99="","",②選手情報入力!J99))</f>
        <v/>
      </c>
      <c r="M90" t="str">
        <f>IF(E90="","",LEFT(②選手情報入力!K99,4))</f>
        <v/>
      </c>
      <c r="N90" t="str">
        <f>IF(E90="","",RIGHT(②選手情報入力!K99,4))</f>
        <v/>
      </c>
      <c r="O90" t="str">
        <f t="shared" si="5"/>
        <v/>
      </c>
      <c r="Q90" t="str">
        <f>IF(E90="","",IF(②選手情報入力!L99="","",IF(K90=1,VLOOKUP(②選手情報入力!L99,種目情報!$A$4:$B$169,2,FALSE),VLOOKUP(②選手情報入力!L99,種目情報!$E$4:$F$136,2,FALSE))))</f>
        <v/>
      </c>
      <c r="R90" t="str">
        <f>IF(E90="","",IF(②選手情報入力!M99="","",②選手情報入力!M99))</f>
        <v/>
      </c>
      <c r="S90" s="28"/>
      <c r="T90" t="str">
        <f>IF(E90="","",IF(②選手情報入力!L99="","",IF(K90=1,VLOOKUP(②選手情報入力!L99,種目情報!$A$4:$C$137,3,FALSE),VLOOKUP(②選手情報入力!L99,種目情報!$E$4:$G$129,3,FALSE))))</f>
        <v/>
      </c>
      <c r="U90" t="str">
        <f>IF(E90="","",IF(②選手情報入力!O99="","",IF(K90=1,VLOOKUP(②選手情報入力!O99,種目情報!$A$4:$B$153,2,FALSE),VLOOKUP(②選手情報入力!O99,種目情報!$E$4:$F$129,2,FALSE))))</f>
        <v/>
      </c>
      <c r="V90" t="str">
        <f>IF(E90="","",IF(②選手情報入力!P99="","",②選手情報入力!P99))</f>
        <v/>
      </c>
      <c r="W90" s="28" t="str">
        <f>IF(E90="","",IF(②選手情報入力!N99="","",1))</f>
        <v/>
      </c>
      <c r="X90" t="str">
        <f>IF(E90="","",IF(②選手情報入力!O99="","",IF(K90=1,VLOOKUP(②選手情報入力!O99,種目情報!$A$4:$C$137,3,FALSE),VLOOKUP(②選手情報入力!O99,種目情報!$E$4:$G$129,3,FALSE))))</f>
        <v/>
      </c>
      <c r="Y90" t="str">
        <f>IF(E90="","",IF(②選手情報入力!R99="","",IF(K90=1,VLOOKUP(②選手情報入力!R99,種目情報!$A$4:$B$153,2,FALSE),VLOOKUP(②選手情報入力!R99,種目情報!$E$4:$F$129,2,FALSE))))</f>
        <v/>
      </c>
      <c r="Z90" t="str">
        <f>IF(E90="","",IF(②選手情報入力!S99="","",②選手情報入力!S99))</f>
        <v/>
      </c>
      <c r="AA90" s="28" t="str">
        <f>IF(E90="","",IF(②選手情報入力!Q99="","",1))</f>
        <v/>
      </c>
      <c r="AB90" t="str">
        <f>IF(E90="","",IF(②選手情報入力!R99="","",IF(K90=1,VLOOKUP(②選手情報入力!R99,種目情報!$A$4:$C$137,3,FALSE),VLOOKUP(②選手情報入力!R99,種目情報!$E$4:$G$129,3,FALSE))))</f>
        <v/>
      </c>
      <c r="AC90" t="str">
        <f>IF(E90="","",IF(②選手情報入力!T99="","",IF(K90=1,種目情報!$J$4,種目情報!$J$6)))</f>
        <v/>
      </c>
      <c r="AD90" t="str">
        <f>IF(E90="","",IF(②選手情報入力!T99="","",IF(K90=1,IF(②選手情報入力!$U$7="","",②選手情報入力!$U$7),IF(②選手情報入力!$U$8="","",②選手情報入力!$U$8))))</f>
        <v/>
      </c>
      <c r="AE90" t="str">
        <f>IF(E90="","",IF(②選手情報入力!T99="","",IF(K90=1,IF(②選手情報入力!$T$7="",0,1),IF(②選手情報入力!$T$8="",0,1))))</f>
        <v/>
      </c>
      <c r="AF90" t="str">
        <f>IF(E90="","",IF(②選手情報入力!T99="","",2))</f>
        <v/>
      </c>
      <c r="AG90" t="str">
        <f>IF(E90="","",IF(②選手情報入力!V99="","",IF(K90=1,種目情報!$J$5,種目情報!$J$7)))</f>
        <v/>
      </c>
      <c r="AH90" t="str">
        <f>IF(E90="","",IF(②選手情報入力!V99="","",IF(K90=1,IF(②選手情報入力!$W$7="","",②選手情報入力!$W$7),IF(②選手情報入力!$W$8="","",②選手情報入力!$W$8))))</f>
        <v/>
      </c>
      <c r="AI90" t="str">
        <f>IF(E90="","",IF(②選手情報入力!V99="","",IF(K90=1,IF(②選手情報入力!$V$7="",0,1),IF(②選手情報入力!$V$8="",0,1))))</f>
        <v/>
      </c>
      <c r="AJ90" t="str">
        <f>IF(E90="","",IF(②選手情報入力!V99="","",2))</f>
        <v/>
      </c>
    </row>
    <row r="91" spans="1:37">
      <c r="A91" t="str">
        <f t="shared" si="3"/>
        <v/>
      </c>
      <c r="B91" t="str">
        <f>IF(E91="","",①団体情報入力!$C$5)</f>
        <v/>
      </c>
      <c r="D91" t="str">
        <f>IF(①団体情報入力!C$10="","",①団体情報入力!C$10)</f>
        <v/>
      </c>
      <c r="E91" t="str">
        <f>IF(②選手情報入力!C100="","",②選手情報入力!C100)</f>
        <v/>
      </c>
      <c r="F91" t="str">
        <f>IF(E91="","",②選手情報入力!D100)</f>
        <v/>
      </c>
      <c r="G91" t="str">
        <f>IF(E91="","",ASC(②選手情報入力!E100))</f>
        <v/>
      </c>
      <c r="H91" t="str">
        <f t="shared" si="4"/>
        <v/>
      </c>
      <c r="I91" t="str">
        <f>IF(E91="","",②選手情報入力!F100&amp;" "&amp;②選手情報入力!G100)</f>
        <v/>
      </c>
      <c r="J91" t="str">
        <f>IF(E91="","",IF(②選手情報入力!H100="","JPN",LEFT(②選手情報入力!H100,3)))</f>
        <v/>
      </c>
      <c r="K91" t="str">
        <f>IF(E91="","",IF(②選手情報入力!I100="男",1,2))</f>
        <v/>
      </c>
      <c r="L91" t="str">
        <f>IF(E91="","",IF(②選手情報入力!J100="","",②選手情報入力!J100))</f>
        <v/>
      </c>
      <c r="M91" t="str">
        <f>IF(E91="","",LEFT(②選手情報入力!K100,4))</f>
        <v/>
      </c>
      <c r="N91" t="str">
        <f>IF(E91="","",RIGHT(②選手情報入力!K100,4))</f>
        <v/>
      </c>
      <c r="O91" t="str">
        <f t="shared" si="5"/>
        <v/>
      </c>
      <c r="Q91" t="str">
        <f>IF(E91="","",IF(②選手情報入力!L100="","",IF(K91=1,VLOOKUP(②選手情報入力!L100,種目情報!$A$4:$B$169,2,FALSE),VLOOKUP(②選手情報入力!L100,種目情報!$E$4:$F$136,2,FALSE))))</f>
        <v/>
      </c>
      <c r="R91" t="str">
        <f>IF(E91="","",IF(②選手情報入力!M100="","",②選手情報入力!M100))</f>
        <v/>
      </c>
      <c r="S91" s="28"/>
      <c r="T91" t="str">
        <f>IF(E91="","",IF(②選手情報入力!L100="","",IF(K91=1,VLOOKUP(②選手情報入力!L100,種目情報!$A$4:$C$137,3,FALSE),VLOOKUP(②選手情報入力!L100,種目情報!$E$4:$G$129,3,FALSE))))</f>
        <v/>
      </c>
      <c r="U91" t="str">
        <f>IF(E91="","",IF(②選手情報入力!O100="","",IF(K91=1,VLOOKUP(②選手情報入力!O100,種目情報!$A$4:$B$153,2,FALSE),VLOOKUP(②選手情報入力!O100,種目情報!$E$4:$F$129,2,FALSE))))</f>
        <v/>
      </c>
      <c r="V91" t="str">
        <f>IF(E91="","",IF(②選手情報入力!P100="","",②選手情報入力!P100))</f>
        <v/>
      </c>
      <c r="W91" s="28" t="str">
        <f>IF(E91="","",IF(②選手情報入力!N100="","",1))</f>
        <v/>
      </c>
      <c r="X91" t="str">
        <f>IF(E91="","",IF(②選手情報入力!O100="","",IF(K91=1,VLOOKUP(②選手情報入力!O100,種目情報!$A$4:$C$137,3,FALSE),VLOOKUP(②選手情報入力!O100,種目情報!$E$4:$G$129,3,FALSE))))</f>
        <v/>
      </c>
      <c r="Y91" t="str">
        <f>IF(E91="","",IF(②選手情報入力!R100="","",IF(K91=1,VLOOKUP(②選手情報入力!R100,種目情報!$A$4:$B$153,2,FALSE),VLOOKUP(②選手情報入力!R100,種目情報!$E$4:$F$129,2,FALSE))))</f>
        <v/>
      </c>
      <c r="Z91" t="str">
        <f>IF(E91="","",IF(②選手情報入力!S100="","",②選手情報入力!S100))</f>
        <v/>
      </c>
      <c r="AA91" s="28" t="str">
        <f>IF(E91="","",IF(②選手情報入力!Q100="","",1))</f>
        <v/>
      </c>
      <c r="AB91" t="str">
        <f>IF(E91="","",IF(②選手情報入力!R100="","",IF(K91=1,VLOOKUP(②選手情報入力!R100,種目情報!$A$4:$C$137,3,FALSE),VLOOKUP(②選手情報入力!R100,種目情報!$E$4:$G$129,3,FALSE))))</f>
        <v/>
      </c>
      <c r="AC91" t="str">
        <f>IF(E91="","",IF(②選手情報入力!T100="","",IF(K91=1,種目情報!$J$4,種目情報!$J$6)))</f>
        <v/>
      </c>
      <c r="AD91" t="str">
        <f>IF(E91="","",IF(②選手情報入力!T100="","",IF(K91=1,IF(②選手情報入力!$U$7="","",②選手情報入力!$U$7),IF(②選手情報入力!$U$8="","",②選手情報入力!$U$8))))</f>
        <v/>
      </c>
      <c r="AE91" t="str">
        <f>IF(E91="","",IF(②選手情報入力!T100="","",IF(K91=1,IF(②選手情報入力!$T$7="",0,1),IF(②選手情報入力!$T$8="",0,1))))</f>
        <v/>
      </c>
      <c r="AF91" t="str">
        <f>IF(E91="","",IF(②選手情報入力!T100="","",2))</f>
        <v/>
      </c>
      <c r="AG91" t="str">
        <f>IF(E91="","",IF(②選手情報入力!V100="","",IF(K91=1,種目情報!$J$5,種目情報!$J$7)))</f>
        <v/>
      </c>
      <c r="AH91" t="str">
        <f>IF(E91="","",IF(②選手情報入力!V100="","",IF(K91=1,IF(②選手情報入力!$W$7="","",②選手情報入力!$W$7),IF(②選手情報入力!$W$8="","",②選手情報入力!$W$8))))</f>
        <v/>
      </c>
      <c r="AI91" t="str">
        <f>IF(E91="","",IF(②選手情報入力!V100="","",IF(K91=1,IF(②選手情報入力!$V$7="",0,1),IF(②選手情報入力!$V$8="",0,1))))</f>
        <v/>
      </c>
      <c r="AJ91" t="str">
        <f>IF(E91="","",IF(②選手情報入力!V100="","",2))</f>
        <v/>
      </c>
    </row>
    <row r="92" spans="1:37">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row>
  </sheetData>
  <phoneticPr fontId="9"/>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5"/>
  <sheetViews>
    <sheetView workbookViewId="0">
      <selection activeCell="B7" sqref="B7"/>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20.375" bestFit="1" customWidth="1"/>
    <col min="11" max="11" width="19.375" bestFit="1" customWidth="1"/>
    <col min="12" max="12" width="26.875" bestFit="1" customWidth="1"/>
    <col min="13" max="13" width="18.875" bestFit="1" customWidth="1"/>
  </cols>
  <sheetData>
    <row r="1" spans="1:13">
      <c r="A1" t="s">
        <v>51</v>
      </c>
      <c r="B1" t="s">
        <v>52</v>
      </c>
      <c r="C1" t="s">
        <v>53</v>
      </c>
      <c r="D1" t="s">
        <v>54</v>
      </c>
      <c r="E1" t="s">
        <v>55</v>
      </c>
      <c r="F1" t="s">
        <v>56</v>
      </c>
      <c r="G1" t="s">
        <v>57</v>
      </c>
      <c r="H1" t="s">
        <v>3</v>
      </c>
      <c r="I1" t="s">
        <v>8</v>
      </c>
      <c r="J1" t="s">
        <v>58</v>
      </c>
      <c r="K1" t="s">
        <v>59</v>
      </c>
      <c r="L1" t="s">
        <v>60</v>
      </c>
      <c r="M1" t="s">
        <v>61</v>
      </c>
    </row>
    <row r="2" spans="1:13">
      <c r="A2" t="str">
        <f>IF(③リレー情報確認!C8="","",410000+①団体情報入力!$C$5*10)</f>
        <v/>
      </c>
      <c r="B2" t="str">
        <f>IF(A2="","",①団体情報入力!$C$5)</f>
        <v/>
      </c>
      <c r="C2" t="str">
        <f>IF(A2="","",③リレー情報確認!$J$1&amp;"Ａ")</f>
        <v/>
      </c>
      <c r="D2" t="str">
        <f>IF(A2="","",③リレー情報確認!$P$1&amp;"エー")</f>
        <v/>
      </c>
      <c r="G2">
        <v>1</v>
      </c>
      <c r="H2" t="str">
        <f>IF(A2="","",③リレー情報確認!E8)</f>
        <v/>
      </c>
      <c r="I2" t="str">
        <f>IF(A2="","",③リレー情報確認!D8)</f>
        <v/>
      </c>
      <c r="J2" t="str">
        <f>IF(A2="","",種目情報!$J$4)</f>
        <v/>
      </c>
      <c r="K2" t="str">
        <f>IF(A2="","",③リレー情報確認!$F$8)</f>
        <v/>
      </c>
      <c r="L2" t="str">
        <f>IF(A2="","",IF(②選手情報入力!$T$7="",0,1))</f>
        <v/>
      </c>
      <c r="M2" t="str">
        <f>IF(A2="","",種目情報!$K$4)</f>
        <v/>
      </c>
    </row>
    <row r="3" spans="1:13">
      <c r="A3" t="str">
        <f>IF(③リレー情報確認!C9="","",410000+①団体情報入力!$C$5*10)</f>
        <v/>
      </c>
      <c r="B3" t="str">
        <f>IF(A3="","",①団体情報入力!$C$5)</f>
        <v/>
      </c>
      <c r="C3" t="str">
        <f>IF(A3="","",③リレー情報確認!$J$1&amp;"Ａ")</f>
        <v/>
      </c>
      <c r="D3" t="str">
        <f>IF(A3="","",③リレー情報確認!$P$1&amp;"エー")</f>
        <v/>
      </c>
      <c r="G3">
        <v>2</v>
      </c>
      <c r="H3" t="str">
        <f>IF(A3="","",③リレー情報確認!E9)</f>
        <v/>
      </c>
      <c r="I3" t="str">
        <f>IF(A3="","",③リレー情報確認!D9)</f>
        <v/>
      </c>
      <c r="J3" t="str">
        <f>IF(A3="","",種目情報!$J$4)</f>
        <v/>
      </c>
      <c r="K3" t="str">
        <f>IF(A3="","",③リレー情報確認!$F$8)</f>
        <v/>
      </c>
      <c r="L3" t="str">
        <f>IF(A3="","",IF(②選手情報入力!$T$7="",0,1))</f>
        <v/>
      </c>
      <c r="M3" t="str">
        <f>IF(A3="","",種目情報!$K$4)</f>
        <v/>
      </c>
    </row>
    <row r="4" spans="1:13">
      <c r="A4" t="str">
        <f>IF(③リレー情報確認!C10="","",410000+①団体情報入力!$C$5*10)</f>
        <v/>
      </c>
      <c r="B4" t="str">
        <f>IF(A4="","",①団体情報入力!$C$5)</f>
        <v/>
      </c>
      <c r="C4" t="str">
        <f>IF(A4="","",③リレー情報確認!$J$1&amp;"Ａ")</f>
        <v/>
      </c>
      <c r="D4" t="str">
        <f>IF(A4="","",③リレー情報確認!$P$1&amp;"エー")</f>
        <v/>
      </c>
      <c r="G4">
        <v>3</v>
      </c>
      <c r="H4" t="str">
        <f>IF(A4="","",③リレー情報確認!E10)</f>
        <v/>
      </c>
      <c r="I4" t="str">
        <f>IF(A4="","",③リレー情報確認!D10)</f>
        <v/>
      </c>
      <c r="J4" t="str">
        <f>IF(A4="","",種目情報!$J$4)</f>
        <v/>
      </c>
      <c r="K4" t="str">
        <f>IF(A4="","",③リレー情報確認!$F$8)</f>
        <v/>
      </c>
      <c r="L4" t="str">
        <f>IF(A4="","",IF(②選手情報入力!$T$7="",0,1))</f>
        <v/>
      </c>
      <c r="M4" t="str">
        <f>IF(A4="","",種目情報!$K$4)</f>
        <v/>
      </c>
    </row>
    <row r="5" spans="1:13">
      <c r="A5" t="str">
        <f>IF(③リレー情報確認!C11="","",410000+①団体情報入力!$C$5*10)</f>
        <v/>
      </c>
      <c r="B5" t="str">
        <f>IF(A5="","",①団体情報入力!$C$5)</f>
        <v/>
      </c>
      <c r="C5" t="str">
        <f>IF(A5="","",③リレー情報確認!$J$1&amp;"Ａ")</f>
        <v/>
      </c>
      <c r="D5" t="str">
        <f>IF(A5="","",③リレー情報確認!$P$1&amp;"エー")</f>
        <v/>
      </c>
      <c r="G5">
        <v>4</v>
      </c>
      <c r="H5" t="str">
        <f>IF(A5="","",③リレー情報確認!E11)</f>
        <v/>
      </c>
      <c r="I5" t="str">
        <f>IF(A5="","",③リレー情報確認!D11)</f>
        <v/>
      </c>
      <c r="J5" t="str">
        <f>IF(A5="","",種目情報!$J$4)</f>
        <v/>
      </c>
      <c r="K5" t="str">
        <f>IF(A5="","",③リレー情報確認!$F$8)</f>
        <v/>
      </c>
      <c r="L5" t="str">
        <f>IF(A5="","",IF(②選手情報入力!$T$7="",0,1))</f>
        <v/>
      </c>
      <c r="M5" t="str">
        <f>IF(A5="","",種目情報!$K$4)</f>
        <v/>
      </c>
    </row>
    <row r="6" spans="1:13">
      <c r="A6" t="str">
        <f>IF(③リレー情報確認!C12="","",410000+①団体情報入力!$C$5*10)</f>
        <v/>
      </c>
      <c r="B6" t="str">
        <f>IF(A6="","",①団体情報入力!$C$5)</f>
        <v/>
      </c>
      <c r="C6" t="str">
        <f>IF(A6="","",③リレー情報確認!$J$1&amp;"Ａ")</f>
        <v/>
      </c>
      <c r="D6" t="str">
        <f>IF(A6="","",③リレー情報確認!$P$1&amp;"エー")</f>
        <v/>
      </c>
      <c r="G6">
        <v>5</v>
      </c>
      <c r="H6" t="str">
        <f>IF(A6="","",③リレー情報確認!E12)</f>
        <v/>
      </c>
      <c r="I6" t="str">
        <f>IF(A6="","",③リレー情報確認!D12)</f>
        <v/>
      </c>
      <c r="J6" t="str">
        <f>IF(A6="","",種目情報!$J$4)</f>
        <v/>
      </c>
      <c r="K6" t="str">
        <f>IF(A6="","",③リレー情報確認!$F$8)</f>
        <v/>
      </c>
      <c r="L6" t="str">
        <f>IF(A6="","",IF(②選手情報入力!$T$7="",0,1))</f>
        <v/>
      </c>
      <c r="M6" t="str">
        <f>IF(A6="","",種目情報!$K$4)</f>
        <v/>
      </c>
    </row>
    <row r="7" spans="1:13">
      <c r="A7" t="str">
        <f>IF(③リレー情報確認!C13="","",410000+①団体情報入力!$C$5*10)</f>
        <v/>
      </c>
      <c r="B7" t="str">
        <f>IF(A7="","",①団体情報入力!$C$5)</f>
        <v/>
      </c>
      <c r="C7" t="str">
        <f>IF(A7="","",③リレー情報確認!$J$1&amp;"Ａ")</f>
        <v/>
      </c>
      <c r="D7" t="str">
        <f>IF(A7="","",③リレー情報確認!$P$1&amp;"エー")</f>
        <v/>
      </c>
      <c r="G7">
        <v>6</v>
      </c>
      <c r="H7" t="str">
        <f>IF(A7="","",③リレー情報確認!E13)</f>
        <v/>
      </c>
      <c r="I7" t="str">
        <f>IF(A7="","",③リレー情報確認!D13)</f>
        <v/>
      </c>
      <c r="J7" t="str">
        <f>IF(A7="","",種目情報!$J$4)</f>
        <v/>
      </c>
      <c r="K7" t="str">
        <f>IF(A7="","",③リレー情報確認!$F$8)</f>
        <v/>
      </c>
      <c r="L7" t="str">
        <f>IF(A7="","",IF(②選手情報入力!$T$7="",0,1))</f>
        <v/>
      </c>
      <c r="M7" t="str">
        <f>IF(A7="","",種目情報!$K$4)</f>
        <v/>
      </c>
    </row>
    <row r="8" spans="1:13">
      <c r="A8" s="10" t="str">
        <f>IF(③リレー情報確認!I8="","",1610000+①団体情報入力!$C$5*10)</f>
        <v/>
      </c>
      <c r="B8" s="10" t="str">
        <f>IF(A8="","",①団体情報入力!$C$5)</f>
        <v/>
      </c>
      <c r="C8" s="10" t="str">
        <f>IF(A8="","",③リレー情報確認!$J$1)</f>
        <v/>
      </c>
      <c r="D8" s="10" t="str">
        <f>IF(A8="","",③リレー情報確認!$P$1)</f>
        <v/>
      </c>
      <c r="E8" s="10"/>
      <c r="F8" s="10"/>
      <c r="G8" s="10">
        <v>1</v>
      </c>
      <c r="H8" s="10" t="str">
        <f>IF(A8="","",③リレー情報確認!K8)</f>
        <v/>
      </c>
      <c r="I8" s="10" t="str">
        <f>IF(A8="","",③リレー情報確認!J8)</f>
        <v/>
      </c>
      <c r="J8" s="10" t="str">
        <f>IF(A8="","",種目情報!$J$5)</f>
        <v/>
      </c>
      <c r="K8" s="10" t="str">
        <f>IF(A8="","",③リレー情報確認!$L$8)</f>
        <v/>
      </c>
      <c r="L8" s="10" t="str">
        <f>IF(A8="","",IF(②選手情報入力!$T$8="",0,1))</f>
        <v/>
      </c>
      <c r="M8" s="10" t="str">
        <f>IF(A8="","",種目情報!$K$5)</f>
        <v/>
      </c>
    </row>
    <row r="9" spans="1:13">
      <c r="A9" s="10" t="str">
        <f>IF(③リレー情報確認!I9="","",1610000+①団体情報入力!$C$5*10)</f>
        <v/>
      </c>
      <c r="B9" s="10" t="str">
        <f>IF(A9="","",①団体情報入力!$C$5)</f>
        <v/>
      </c>
      <c r="C9" s="10" t="str">
        <f>IF(A9="","",③リレー情報確認!$J$1)</f>
        <v/>
      </c>
      <c r="D9" s="10" t="str">
        <f>IF(A9="","",③リレー情報確認!$P$1)</f>
        <v/>
      </c>
      <c r="E9" s="10"/>
      <c r="F9" s="10"/>
      <c r="G9" s="10">
        <v>2</v>
      </c>
      <c r="H9" s="10" t="str">
        <f>IF(A9="","",③リレー情報確認!K9)</f>
        <v/>
      </c>
      <c r="I9" s="10" t="str">
        <f>IF(A9="","",③リレー情報確認!J9)</f>
        <v/>
      </c>
      <c r="J9" s="10" t="str">
        <f>IF(A9="","",種目情報!$J$5)</f>
        <v/>
      </c>
      <c r="K9" s="10" t="str">
        <f>IF(A9="","",③リレー情報確認!$L$8)</f>
        <v/>
      </c>
      <c r="L9" s="10" t="str">
        <f>IF(A9="","",IF(②選手情報入力!$T$8="",0,1))</f>
        <v/>
      </c>
      <c r="M9" s="10" t="str">
        <f>IF(A9="","",種目情報!$K$5)</f>
        <v/>
      </c>
    </row>
    <row r="10" spans="1:13">
      <c r="A10" s="10" t="str">
        <f>IF(③リレー情報確認!I10="","",1610000+①団体情報入力!$C$5*10)</f>
        <v/>
      </c>
      <c r="B10" s="10" t="str">
        <f>IF(A10="","",①団体情報入力!$C$5)</f>
        <v/>
      </c>
      <c r="C10" s="10" t="str">
        <f>IF(A10="","",③リレー情報確認!$J$1)</f>
        <v/>
      </c>
      <c r="D10" s="10" t="str">
        <f>IF(A10="","",③リレー情報確認!$P$1)</f>
        <v/>
      </c>
      <c r="E10" s="10"/>
      <c r="F10" s="10"/>
      <c r="G10" s="10">
        <v>3</v>
      </c>
      <c r="H10" s="10" t="str">
        <f>IF(A10="","",③リレー情報確認!K10)</f>
        <v/>
      </c>
      <c r="I10" s="10" t="str">
        <f>IF(A10="","",③リレー情報確認!J10)</f>
        <v/>
      </c>
      <c r="J10" s="10" t="str">
        <f>IF(A10="","",種目情報!$J$5)</f>
        <v/>
      </c>
      <c r="K10" s="10" t="str">
        <f>IF(A10="","",③リレー情報確認!$L$8)</f>
        <v/>
      </c>
      <c r="L10" s="10" t="str">
        <f>IF(A10="","",IF(②選手情報入力!$T$8="",0,1))</f>
        <v/>
      </c>
      <c r="M10" s="10" t="str">
        <f>IF(A10="","",種目情報!$K$5)</f>
        <v/>
      </c>
    </row>
    <row r="11" spans="1:13">
      <c r="A11" s="10" t="str">
        <f>IF(③リレー情報確認!I11="","",1610000+①団体情報入力!$C$5*10)</f>
        <v/>
      </c>
      <c r="B11" s="10" t="str">
        <f>IF(A11="","",①団体情報入力!$C$5)</f>
        <v/>
      </c>
      <c r="C11" s="10" t="str">
        <f>IF(A11="","",③リレー情報確認!$J$1)</f>
        <v/>
      </c>
      <c r="D11" s="10" t="str">
        <f>IF(A11="","",③リレー情報確認!$P$1)</f>
        <v/>
      </c>
      <c r="E11" s="10"/>
      <c r="F11" s="10"/>
      <c r="G11" s="10">
        <v>4</v>
      </c>
      <c r="H11" s="10" t="str">
        <f>IF(A11="","",③リレー情報確認!K11)</f>
        <v/>
      </c>
      <c r="I11" s="10" t="str">
        <f>IF(A11="","",③リレー情報確認!J11)</f>
        <v/>
      </c>
      <c r="J11" s="10" t="str">
        <f>IF(A11="","",種目情報!$J$5)</f>
        <v/>
      </c>
      <c r="K11" s="10" t="str">
        <f>IF(A11="","",③リレー情報確認!$L$8)</f>
        <v/>
      </c>
      <c r="L11" s="10" t="str">
        <f>IF(A11="","",IF(②選手情報入力!$T$8="",0,1))</f>
        <v/>
      </c>
      <c r="M11" s="10" t="str">
        <f>IF(A11="","",種目情報!$K$5)</f>
        <v/>
      </c>
    </row>
    <row r="12" spans="1:13">
      <c r="A12" s="10" t="str">
        <f>IF(③リレー情報確認!I12="","",1610000+①団体情報入力!$C$5*10)</f>
        <v/>
      </c>
      <c r="B12" s="10" t="str">
        <f>IF(A12="","",①団体情報入力!$C$5)</f>
        <v/>
      </c>
      <c r="C12" s="10" t="str">
        <f>IF(A12="","",③リレー情報確認!$J$1)</f>
        <v/>
      </c>
      <c r="D12" s="10" t="str">
        <f>IF(A12="","",③リレー情報確認!$P$1)</f>
        <v/>
      </c>
      <c r="E12" s="10"/>
      <c r="F12" s="10"/>
      <c r="G12" s="10">
        <v>5</v>
      </c>
      <c r="H12" s="10" t="str">
        <f>IF(A12="","",③リレー情報確認!K12)</f>
        <v/>
      </c>
      <c r="I12" s="10" t="str">
        <f>IF(A12="","",③リレー情報確認!J12)</f>
        <v/>
      </c>
      <c r="J12" s="10" t="str">
        <f>IF(A12="","",種目情報!$J$5)</f>
        <v/>
      </c>
      <c r="K12" s="10" t="str">
        <f>IF(A12="","",③リレー情報確認!$L$8)</f>
        <v/>
      </c>
      <c r="L12" s="10" t="str">
        <f>IF(A12="","",IF(②選手情報入力!$T$8="",0,1))</f>
        <v/>
      </c>
      <c r="M12" s="10" t="str">
        <f>IF(A12="","",種目情報!$K$5)</f>
        <v/>
      </c>
    </row>
    <row r="13" spans="1:13">
      <c r="A13" s="10" t="str">
        <f>IF(③リレー情報確認!I13="","",1610000+①団体情報入力!$C$5*10)</f>
        <v/>
      </c>
      <c r="B13" s="10" t="str">
        <f>IF(A13="","",①団体情報入力!$C$5)</f>
        <v/>
      </c>
      <c r="C13" s="10" t="str">
        <f>IF(A13="","",③リレー情報確認!$J$1)</f>
        <v/>
      </c>
      <c r="D13" s="10" t="str">
        <f>IF(A13="","",③リレー情報確認!$P$1)</f>
        <v/>
      </c>
      <c r="E13" s="10"/>
      <c r="F13" s="10"/>
      <c r="G13" s="10">
        <v>6</v>
      </c>
      <c r="H13" s="10" t="str">
        <f>IF(A13="","",③リレー情報確認!K13)</f>
        <v/>
      </c>
      <c r="I13" s="10" t="str">
        <f>IF(A13="","",③リレー情報確認!J13)</f>
        <v/>
      </c>
      <c r="J13" s="10" t="str">
        <f>IF(A13="","",種目情報!$J$5)</f>
        <v/>
      </c>
      <c r="K13" s="10" t="str">
        <f>IF(A13="","",③リレー情報確認!$L$8)</f>
        <v/>
      </c>
      <c r="L13" s="10" t="str">
        <f>IF(A13="","",IF(②選手情報入力!$T$8="",0,1))</f>
        <v/>
      </c>
      <c r="M13" s="10" t="str">
        <f>IF(A13="","",種目情報!$K$5)</f>
        <v/>
      </c>
    </row>
    <row r="14" spans="1:13">
      <c r="A14" t="str">
        <f>IF(③リレー情報確認!O8="","",420000+①団体情報入力!$C$5*10)</f>
        <v/>
      </c>
      <c r="B14" t="str">
        <f>IF(A14="","",①団体情報入力!$C$5)</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IF(A14="","",IF(②選手情報入力!$V$7="",0,1))</f>
        <v/>
      </c>
      <c r="M14" t="str">
        <f>IF(A14="","",種目情報!$K$6)</f>
        <v/>
      </c>
    </row>
    <row r="15" spans="1:13">
      <c r="A15" t="str">
        <f>IF(③リレー情報確認!O9="","",420000+①団体情報入力!$C$5*10)</f>
        <v/>
      </c>
      <c r="B15" t="str">
        <f>IF(A15="","",①団体情報入力!$C$5)</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IF(A15="","",IF(②選手情報入力!$V$7="",0,1))</f>
        <v/>
      </c>
      <c r="M15" t="str">
        <f>IF(A15="","",種目情報!$K$6)</f>
        <v/>
      </c>
    </row>
    <row r="16" spans="1:13">
      <c r="A16" t="str">
        <f>IF(③リレー情報確認!O10="","",420000+①団体情報入力!$C$5*10)</f>
        <v/>
      </c>
      <c r="B16" t="str">
        <f>IF(A16="","",①団体情報入力!$C$5)</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IF(A16="","",IF(②選手情報入力!$V$7="",0,1))</f>
        <v/>
      </c>
      <c r="M16" t="str">
        <f>IF(A16="","",種目情報!$K$6)</f>
        <v/>
      </c>
    </row>
    <row r="17" spans="1:13">
      <c r="A17" t="str">
        <f>IF(③リレー情報確認!O11="","",420000+①団体情報入力!$C$5*10)</f>
        <v/>
      </c>
      <c r="B17" t="str">
        <f>IF(A17="","",①団体情報入力!$C$5)</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IF(A17="","",IF(②選手情報入力!$V$7="",0,1))</f>
        <v/>
      </c>
      <c r="M17" t="str">
        <f>IF(A17="","",種目情報!$K$6)</f>
        <v/>
      </c>
    </row>
    <row r="18" spans="1:13">
      <c r="A18" t="str">
        <f>IF(③リレー情報確認!O12="","",420000+①団体情報入力!$C$5*10)</f>
        <v/>
      </c>
      <c r="B18" t="str">
        <f>IF(A18="","",①団体情報入力!$C$5)</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IF(A18="","",IF(②選手情報入力!$V$7="",0,1))</f>
        <v/>
      </c>
      <c r="M18" t="str">
        <f>IF(A18="","",種目情報!$K$6)</f>
        <v/>
      </c>
    </row>
    <row r="19" spans="1:13">
      <c r="A19" t="str">
        <f>IF(③リレー情報確認!O13="","",420000+①団体情報入力!$C$5*10)</f>
        <v/>
      </c>
      <c r="B19" t="str">
        <f>IF(A19="","",①団体情報入力!$C$5)</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IF(A19="","",IF(②選手情報入力!$V$7="",0,1))</f>
        <v/>
      </c>
      <c r="M19" t="str">
        <f>IF(A19="","",種目情報!$K$6)</f>
        <v/>
      </c>
    </row>
    <row r="20" spans="1:13">
      <c r="A20" s="9" t="str">
        <f>IF(③リレー情報確認!U8="","",1620000+①団体情報入力!$C$5*10)</f>
        <v/>
      </c>
      <c r="B20" s="9" t="str">
        <f>IF(A20="","",①団体情報入力!$C$5)</f>
        <v/>
      </c>
      <c r="C20" s="9" t="str">
        <f>IF(A20="","",③リレー情報確認!$J$1)</f>
        <v/>
      </c>
      <c r="D20" s="9" t="str">
        <f>IF(A20="","",③リレー情報確認!$P$1)</f>
        <v/>
      </c>
      <c r="E20" s="9"/>
      <c r="F20" s="9"/>
      <c r="G20" s="9">
        <v>1</v>
      </c>
      <c r="H20" s="9" t="str">
        <f>IF(A20="","",③リレー情報確認!W8)</f>
        <v/>
      </c>
      <c r="I20" s="9" t="str">
        <f>IF(A20="","",③リレー情報確認!V8)</f>
        <v/>
      </c>
      <c r="J20" s="9" t="str">
        <f>IF(A20="","",種目情報!$J$7)</f>
        <v/>
      </c>
      <c r="K20" s="9" t="str">
        <f>IF(A20="","",③リレー情報確認!$X$8)</f>
        <v/>
      </c>
      <c r="L20" s="9" t="str">
        <f>IF(A20="","",IF(②選手情報入力!$V$8="",0,1))</f>
        <v/>
      </c>
      <c r="M20" s="9" t="str">
        <f>IF(A20="","",種目情報!$K$7)</f>
        <v/>
      </c>
    </row>
    <row r="21" spans="1:13">
      <c r="A21" s="9" t="str">
        <f>IF(③リレー情報確認!U9="","",1620000+①団体情報入力!$C$5*10)</f>
        <v/>
      </c>
      <c r="B21" s="9" t="str">
        <f>IF(A21="","",①団体情報入力!$C$5)</f>
        <v/>
      </c>
      <c r="C21" s="9" t="str">
        <f>IF(A21="","",③リレー情報確認!$J$1)</f>
        <v/>
      </c>
      <c r="D21" s="9" t="str">
        <f>IF(A21="","",③リレー情報確認!$P$1)</f>
        <v/>
      </c>
      <c r="E21" s="9"/>
      <c r="F21" s="9"/>
      <c r="G21" s="9">
        <v>2</v>
      </c>
      <c r="H21" s="9" t="str">
        <f>IF(A21="","",③リレー情報確認!W9)</f>
        <v/>
      </c>
      <c r="I21" s="9" t="str">
        <f>IF(A21="","",③リレー情報確認!V9)</f>
        <v/>
      </c>
      <c r="J21" s="9" t="str">
        <f>IF(A21="","",種目情報!$J$7)</f>
        <v/>
      </c>
      <c r="K21" s="9" t="str">
        <f>IF(A21="","",③リレー情報確認!$X$8)</f>
        <v/>
      </c>
      <c r="L21" s="9" t="str">
        <f>IF(A21="","",IF(②選手情報入力!$V$8="",0,1))</f>
        <v/>
      </c>
      <c r="M21" s="9" t="str">
        <f>IF(A21="","",種目情報!$K$7)</f>
        <v/>
      </c>
    </row>
    <row r="22" spans="1:13">
      <c r="A22" s="9" t="str">
        <f>IF(③リレー情報確認!U10="","",1620000+①団体情報入力!$C$5*10)</f>
        <v/>
      </c>
      <c r="B22" s="9" t="str">
        <f>IF(A22="","",①団体情報入力!$C$5)</f>
        <v/>
      </c>
      <c r="C22" s="9" t="str">
        <f>IF(A22="","",③リレー情報確認!$J$1)</f>
        <v/>
      </c>
      <c r="D22" s="9" t="str">
        <f>IF(A22="","",③リレー情報確認!$P$1)</f>
        <v/>
      </c>
      <c r="E22" s="9"/>
      <c r="F22" s="9"/>
      <c r="G22" s="9">
        <v>3</v>
      </c>
      <c r="H22" s="9" t="str">
        <f>IF(A22="","",③リレー情報確認!W10)</f>
        <v/>
      </c>
      <c r="I22" s="9" t="str">
        <f>IF(A22="","",③リレー情報確認!V10)</f>
        <v/>
      </c>
      <c r="J22" s="9" t="str">
        <f>IF(A22="","",種目情報!$J$7)</f>
        <v/>
      </c>
      <c r="K22" s="9" t="str">
        <f>IF(A22="","",③リレー情報確認!$X$8)</f>
        <v/>
      </c>
      <c r="L22" s="9" t="str">
        <f>IF(A22="","",IF(②選手情報入力!$V$8="",0,1))</f>
        <v/>
      </c>
      <c r="M22" s="9" t="str">
        <f>IF(A22="","",種目情報!$K$7)</f>
        <v/>
      </c>
    </row>
    <row r="23" spans="1:13">
      <c r="A23" s="9" t="str">
        <f>IF(③リレー情報確認!U11="","",1620000+①団体情報入力!$C$5*10)</f>
        <v/>
      </c>
      <c r="B23" s="9" t="str">
        <f>IF(A23="","",①団体情報入力!$C$5)</f>
        <v/>
      </c>
      <c r="C23" s="9" t="str">
        <f>IF(A23="","",③リレー情報確認!$J$1)</f>
        <v/>
      </c>
      <c r="D23" s="9" t="str">
        <f>IF(A23="","",③リレー情報確認!$P$1)</f>
        <v/>
      </c>
      <c r="E23" s="9"/>
      <c r="F23" s="9"/>
      <c r="G23" s="9">
        <v>4</v>
      </c>
      <c r="H23" s="9" t="str">
        <f>IF(A23="","",③リレー情報確認!W11)</f>
        <v/>
      </c>
      <c r="I23" s="9" t="str">
        <f>IF(A23="","",③リレー情報確認!V11)</f>
        <v/>
      </c>
      <c r="J23" s="9" t="str">
        <f>IF(A23="","",種目情報!$J$7)</f>
        <v/>
      </c>
      <c r="K23" s="9" t="str">
        <f>IF(A23="","",③リレー情報確認!$X$8)</f>
        <v/>
      </c>
      <c r="L23" s="9" t="str">
        <f>IF(A23="","",IF(②選手情報入力!$V$8="",0,1))</f>
        <v/>
      </c>
      <c r="M23" s="9" t="str">
        <f>IF(A23="","",種目情報!$K$7)</f>
        <v/>
      </c>
    </row>
    <row r="24" spans="1:13">
      <c r="A24" s="9" t="str">
        <f>IF(③リレー情報確認!U12="","",1620000+①団体情報入力!$C$5*10)</f>
        <v/>
      </c>
      <c r="B24" s="9" t="str">
        <f>IF(A24="","",①団体情報入力!$C$5)</f>
        <v/>
      </c>
      <c r="C24" s="9" t="str">
        <f>IF(A24="","",③リレー情報確認!$J$1)</f>
        <v/>
      </c>
      <c r="D24" s="9" t="str">
        <f>IF(A24="","",③リレー情報確認!$P$1)</f>
        <v/>
      </c>
      <c r="E24" s="9"/>
      <c r="F24" s="9"/>
      <c r="G24" s="9">
        <v>5</v>
      </c>
      <c r="H24" s="9" t="str">
        <f>IF(A24="","",③リレー情報確認!W12)</f>
        <v/>
      </c>
      <c r="I24" s="9" t="str">
        <f>IF(A24="","",③リレー情報確認!V12)</f>
        <v/>
      </c>
      <c r="J24" s="9" t="str">
        <f>IF(A24="","",種目情報!$J$7)</f>
        <v/>
      </c>
      <c r="K24" s="9" t="str">
        <f>IF(A24="","",③リレー情報確認!$X$8)</f>
        <v/>
      </c>
      <c r="L24" s="9" t="str">
        <f>IF(A24="","",IF(②選手情報入力!$V$8="",0,1))</f>
        <v/>
      </c>
      <c r="M24" s="9" t="str">
        <f>IF(A24="","",種目情報!$K$7)</f>
        <v/>
      </c>
    </row>
    <row r="25" spans="1:13">
      <c r="A25" s="9" t="str">
        <f>IF(③リレー情報確認!U13="","",1620000+①団体情報入力!$C$5*10)</f>
        <v/>
      </c>
      <c r="B25" s="9" t="str">
        <f>IF(A25="","",①団体情報入力!$C$5)</f>
        <v/>
      </c>
      <c r="C25" s="9" t="str">
        <f>IF(A25="","",③リレー情報確認!$J$1)</f>
        <v/>
      </c>
      <c r="D25" s="9" t="str">
        <f>IF(A25="","",③リレー情報確認!$P$1)</f>
        <v/>
      </c>
      <c r="E25" s="9"/>
      <c r="F25" s="9"/>
      <c r="G25" s="9">
        <v>6</v>
      </c>
      <c r="H25" s="9" t="str">
        <f>IF(A25="","",③リレー情報確認!W13)</f>
        <v/>
      </c>
      <c r="I25" s="9" t="str">
        <f>IF(A25="","",③リレー情報確認!V13)</f>
        <v/>
      </c>
      <c r="J25" s="9" t="str">
        <f>IF(A25="","",種目情報!$J$7)</f>
        <v/>
      </c>
      <c r="K25" s="9" t="str">
        <f>IF(A25="","",③リレー情報確認!$X$8)</f>
        <v/>
      </c>
      <c r="L25" s="9" t="str">
        <f>IF(A25="","",IF(②選手情報入力!$V$8="",0,1))</f>
        <v/>
      </c>
      <c r="M25" s="9" t="str">
        <f>IF(A25="","",種目情報!$K$7)</f>
        <v/>
      </c>
    </row>
  </sheetData>
  <phoneticPr fontId="44"/>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3"/>
  <sheetViews>
    <sheetView workbookViewId="0">
      <selection activeCell="B5" sqref="B5"/>
    </sheetView>
  </sheetViews>
  <sheetFormatPr defaultRowHeight="13.5"/>
  <cols>
    <col min="2" max="2" width="16.75" bestFit="1" customWidth="1"/>
    <col min="4" max="4" width="16.75" bestFit="1" customWidth="1"/>
    <col min="5" max="5" width="31" customWidth="1"/>
  </cols>
  <sheetData>
    <row r="1" spans="1:6">
      <c r="A1" s="151" t="s">
        <v>759</v>
      </c>
      <c r="B1" t="s">
        <v>164</v>
      </c>
      <c r="C1" t="s">
        <v>299</v>
      </c>
      <c r="D1" t="s">
        <v>164</v>
      </c>
      <c r="E1" t="s">
        <v>165</v>
      </c>
      <c r="F1" s="317" t="s">
        <v>760</v>
      </c>
    </row>
    <row r="2" spans="1:6">
      <c r="A2" s="152">
        <v>1</v>
      </c>
      <c r="B2" t="s">
        <v>761</v>
      </c>
      <c r="C2">
        <v>19868</v>
      </c>
      <c r="D2" t="s">
        <v>761</v>
      </c>
      <c r="E2" t="s">
        <v>762</v>
      </c>
      <c r="F2" s="152">
        <v>1</v>
      </c>
    </row>
    <row r="3" spans="1:6">
      <c r="A3" s="152">
        <v>2</v>
      </c>
      <c r="B3" s="2" t="s">
        <v>758</v>
      </c>
      <c r="C3">
        <v>19101</v>
      </c>
      <c r="D3" s="2" t="s">
        <v>758</v>
      </c>
      <c r="E3" t="s">
        <v>763</v>
      </c>
      <c r="F3" s="152">
        <v>2</v>
      </c>
    </row>
  </sheetData>
  <phoneticPr fontId="44"/>
  <conditionalFormatting sqref="C2:C439">
    <cfRule type="duplicateValues" dxfId="0" priority="1"/>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T67"/>
  <sheetViews>
    <sheetView workbookViewId="0">
      <selection activeCell="K9" sqref="K9"/>
    </sheetView>
  </sheetViews>
  <sheetFormatPr defaultColWidth="9" defaultRowHeight="13.5"/>
  <cols>
    <col min="1" max="3" width="9" style="11"/>
    <col min="4" max="4" width="9" style="11" customWidth="1"/>
    <col min="5" max="16384" width="9" style="11"/>
  </cols>
  <sheetData>
    <row r="1" spans="1:17" ht="16.5" customHeight="1">
      <c r="A1" s="402" t="s">
        <v>70</v>
      </c>
      <c r="B1" s="402"/>
      <c r="C1" s="402"/>
      <c r="D1" s="402"/>
      <c r="E1" s="402"/>
      <c r="F1" s="402"/>
      <c r="G1" s="402"/>
      <c r="H1" s="402"/>
      <c r="I1" s="402"/>
      <c r="J1" s="402"/>
      <c r="K1" s="402"/>
      <c r="L1" s="402"/>
      <c r="M1" s="402"/>
      <c r="N1" s="402"/>
      <c r="O1" s="321"/>
      <c r="P1" s="321"/>
    </row>
    <row r="2" spans="1:17" customFormat="1" ht="7.5" customHeight="1">
      <c r="A2" s="322"/>
      <c r="B2" s="322"/>
      <c r="C2" s="322"/>
      <c r="D2" s="322"/>
      <c r="E2" s="322"/>
      <c r="F2" s="322"/>
      <c r="G2" s="322"/>
      <c r="H2" s="322"/>
      <c r="I2" s="322"/>
      <c r="J2" s="322"/>
      <c r="K2" s="322"/>
      <c r="L2" s="322"/>
      <c r="M2" s="322"/>
      <c r="N2" s="322"/>
      <c r="O2" s="322"/>
      <c r="P2" s="322"/>
    </row>
    <row r="3" spans="1:17" ht="19.5" customHeight="1">
      <c r="A3" s="323"/>
      <c r="B3" s="315" t="s">
        <v>50</v>
      </c>
      <c r="C3" s="410" t="str">
        <f>クラス別第２回!A1</f>
        <v>２０２１年度 第２回名古屋地区クラス別陸上競技大会
　兼　愛知県国体選手選考会</v>
      </c>
      <c r="D3" s="410"/>
      <c r="E3" s="410"/>
      <c r="F3" s="410"/>
      <c r="G3" s="410"/>
      <c r="H3" s="410"/>
      <c r="I3" s="410"/>
      <c r="J3" s="410"/>
      <c r="K3" s="410"/>
      <c r="L3" s="410"/>
      <c r="M3" s="410"/>
      <c r="N3" s="410"/>
      <c r="O3" s="410"/>
      <c r="P3" s="321"/>
    </row>
    <row r="4" spans="1:17" ht="24.75" customHeight="1">
      <c r="A4" s="321"/>
      <c r="B4" s="315" t="s">
        <v>67</v>
      </c>
      <c r="C4" s="408">
        <f>クラス別第２回!B3</f>
        <v>44296</v>
      </c>
      <c r="D4" s="408"/>
      <c r="E4" s="408"/>
      <c r="F4" s="408"/>
      <c r="G4" s="409">
        <f>クラス別第２回!D3</f>
        <v>44297</v>
      </c>
      <c r="H4" s="409"/>
      <c r="I4" s="409"/>
      <c r="J4" s="221"/>
      <c r="K4" s="401" t="s">
        <v>754</v>
      </c>
      <c r="L4" s="401"/>
      <c r="M4" s="401"/>
      <c r="N4" s="401"/>
      <c r="O4" s="401"/>
      <c r="P4" s="321"/>
    </row>
    <row r="5" spans="1:17" ht="24.75" customHeight="1">
      <c r="A5" s="321"/>
      <c r="B5" s="315" t="s">
        <v>68</v>
      </c>
      <c r="C5" s="407" t="s">
        <v>565</v>
      </c>
      <c r="D5" s="407"/>
      <c r="E5" s="407"/>
      <c r="F5" s="407"/>
      <c r="G5" s="407"/>
      <c r="H5" s="407"/>
      <c r="I5" s="52"/>
      <c r="J5" s="221"/>
      <c r="K5" s="401"/>
      <c r="L5" s="401"/>
      <c r="M5" s="401"/>
      <c r="N5" s="401"/>
      <c r="O5" s="401"/>
      <c r="P5" s="321"/>
    </row>
    <row r="6" spans="1:17" customFormat="1" ht="7.5" customHeight="1" thickBot="1">
      <c r="A6" s="322"/>
      <c r="J6" s="11"/>
      <c r="K6" s="11"/>
      <c r="L6" s="11"/>
      <c r="M6" s="11"/>
      <c r="N6" s="11"/>
      <c r="O6" s="11"/>
      <c r="P6" s="321"/>
    </row>
    <row r="7" spans="1:17" ht="19.5" customHeight="1" thickBot="1">
      <c r="A7" s="321"/>
      <c r="B7" s="403" t="s">
        <v>555</v>
      </c>
      <c r="C7" s="404"/>
      <c r="D7" s="405" t="str">
        <f>クラス別第２回!C55</f>
        <v>２０２１年３月１８日(木)～２４日(水）</v>
      </c>
      <c r="E7" s="405"/>
      <c r="F7" s="405"/>
      <c r="G7" s="405"/>
      <c r="H7" s="406"/>
      <c r="M7" s="62"/>
      <c r="N7" s="3"/>
      <c r="P7" s="321"/>
    </row>
    <row r="8" spans="1:17" customFormat="1" ht="20.25" customHeight="1" thickTop="1" thickBot="1">
      <c r="A8" s="322"/>
      <c r="B8" s="391" t="s">
        <v>556</v>
      </c>
      <c r="C8" s="392"/>
      <c r="D8" s="393" t="str">
        <f>クラス別第２回!C56</f>
        <v>２０２１年３月２３日(火)～２９日(月)</v>
      </c>
      <c r="E8" s="394"/>
      <c r="F8" s="394"/>
      <c r="G8" s="394"/>
      <c r="H8" s="395"/>
      <c r="I8" s="396" t="s">
        <v>554</v>
      </c>
      <c r="J8" s="397"/>
      <c r="K8" s="398" t="str">
        <f>クラス別第２回!C57</f>
        <v>２０２１年３月２４日(水)～４月２日(金)</v>
      </c>
      <c r="L8" s="399"/>
      <c r="M8" s="399"/>
      <c r="N8" s="399"/>
      <c r="O8" s="400"/>
      <c r="P8" s="322"/>
    </row>
    <row r="9" spans="1:17" ht="33" customHeight="1">
      <c r="A9" s="155"/>
      <c r="B9" s="156" t="s">
        <v>557</v>
      </c>
      <c r="C9" s="157"/>
      <c r="D9" s="157"/>
      <c r="E9" s="157"/>
      <c r="F9" s="157"/>
      <c r="G9" s="157"/>
      <c r="H9" s="157"/>
      <c r="I9" s="157"/>
      <c r="J9" s="157"/>
      <c r="K9" s="157"/>
      <c r="L9" s="157"/>
      <c r="M9" s="157"/>
      <c r="N9" s="157"/>
    </row>
    <row r="10" spans="1:17" ht="33" customHeight="1">
      <c r="B10" s="158" t="s">
        <v>214</v>
      </c>
      <c r="C10" s="157"/>
      <c r="D10" s="157"/>
      <c r="E10" s="157"/>
      <c r="F10" s="157"/>
      <c r="G10" s="157"/>
      <c r="H10" s="157"/>
      <c r="I10" s="157"/>
      <c r="J10" s="157"/>
      <c r="K10" s="62"/>
      <c r="P10" s="159"/>
    </row>
    <row r="11" spans="1:17" s="6" customFormat="1" ht="20.25" customHeight="1">
      <c r="B11" s="229"/>
      <c r="C11" s="229"/>
      <c r="D11" s="229"/>
      <c r="E11" s="229"/>
      <c r="F11" s="229"/>
      <c r="G11" s="229"/>
      <c r="H11" s="229"/>
      <c r="I11" s="230"/>
      <c r="J11" s="230"/>
      <c r="K11" s="231"/>
      <c r="L11" s="231"/>
      <c r="M11" s="231"/>
      <c r="N11" s="231"/>
      <c r="O11" s="231"/>
    </row>
    <row r="12" spans="1:17" ht="36.75" customHeight="1">
      <c r="A12" s="14" t="s">
        <v>81</v>
      </c>
      <c r="C12" s="171" t="s">
        <v>564</v>
      </c>
    </row>
    <row r="13" spans="1:17" ht="51.75" customHeight="1">
      <c r="A13" s="14"/>
      <c r="B13" s="384" t="s">
        <v>542</v>
      </c>
      <c r="C13" s="385"/>
      <c r="D13" s="385"/>
      <c r="E13" s="385"/>
      <c r="F13" s="385"/>
      <c r="G13" s="385"/>
      <c r="H13" s="385"/>
      <c r="I13" s="385"/>
      <c r="J13" s="385"/>
      <c r="K13" s="385"/>
      <c r="L13" s="385"/>
      <c r="M13" s="385"/>
      <c r="N13" s="385"/>
      <c r="O13" s="386"/>
    </row>
    <row r="14" spans="1:17" ht="36.75" customHeight="1">
      <c r="A14" s="14"/>
      <c r="B14" s="222" t="s">
        <v>558</v>
      </c>
      <c r="C14" s="171"/>
    </row>
    <row r="15" spans="1:17" ht="36.75" customHeight="1">
      <c r="A15" s="14"/>
      <c r="B15" s="390" t="s">
        <v>702</v>
      </c>
      <c r="C15" s="390"/>
      <c r="D15" s="390"/>
      <c r="E15" s="390"/>
      <c r="F15" s="390"/>
      <c r="G15" s="390"/>
      <c r="H15" s="390"/>
      <c r="I15" s="390"/>
      <c r="J15" s="390"/>
      <c r="K15" s="390"/>
      <c r="L15" s="390"/>
      <c r="M15" s="390"/>
      <c r="N15" s="390"/>
      <c r="O15" s="390"/>
      <c r="P15" s="390"/>
      <c r="Q15" s="390"/>
    </row>
    <row r="16" spans="1:17" ht="36.75" customHeight="1">
      <c r="A16" s="14"/>
      <c r="B16" s="175" t="s">
        <v>215</v>
      </c>
      <c r="C16" s="171"/>
    </row>
    <row r="17" spans="1:20" ht="36.75" customHeight="1">
      <c r="A17" s="14"/>
      <c r="B17" s="175" t="s">
        <v>216</v>
      </c>
      <c r="C17" s="171"/>
    </row>
    <row r="18" spans="1:20" ht="36.75" customHeight="1">
      <c r="A18" s="14"/>
      <c r="B18" s="175" t="s">
        <v>217</v>
      </c>
      <c r="C18" s="175"/>
      <c r="D18" s="175"/>
      <c r="E18" s="175"/>
      <c r="F18" s="175"/>
      <c r="G18" s="175"/>
      <c r="H18" s="175"/>
      <c r="I18" s="175"/>
      <c r="J18" s="175"/>
      <c r="K18" s="175"/>
    </row>
    <row r="19" spans="1:20" ht="36.75" customHeight="1">
      <c r="A19" s="14"/>
      <c r="B19" s="176" t="s">
        <v>218</v>
      </c>
      <c r="C19" s="175"/>
      <c r="D19" s="175"/>
      <c r="E19" s="175"/>
      <c r="F19" s="175"/>
      <c r="G19" s="175"/>
      <c r="H19" s="175"/>
      <c r="I19" s="175"/>
      <c r="J19" s="175"/>
      <c r="K19" s="175"/>
    </row>
    <row r="20" spans="1:20" ht="35.25" customHeight="1">
      <c r="B20" s="387" t="s">
        <v>135</v>
      </c>
      <c r="C20" s="387"/>
      <c r="D20" s="387"/>
      <c r="E20" s="387"/>
      <c r="F20" s="387"/>
      <c r="G20" s="387"/>
      <c r="H20" s="387"/>
      <c r="I20" s="387"/>
      <c r="J20" s="387"/>
    </row>
    <row r="21" spans="1:20" ht="35.25" customHeight="1">
      <c r="B21" s="157" t="s">
        <v>182</v>
      </c>
      <c r="C21" s="157"/>
      <c r="D21" s="157"/>
      <c r="E21" s="157"/>
      <c r="F21" s="157"/>
      <c r="G21" s="157"/>
      <c r="H21" s="157"/>
      <c r="I21" s="157"/>
      <c r="J21" s="157"/>
    </row>
    <row r="22" spans="1:20" ht="53.25" customHeight="1">
      <c r="B22" s="388" t="s">
        <v>641</v>
      </c>
      <c r="C22" s="388"/>
      <c r="D22" s="388"/>
      <c r="E22" s="388"/>
      <c r="F22" s="388"/>
      <c r="G22" s="388"/>
      <c r="H22" s="388"/>
      <c r="I22" s="388"/>
      <c r="J22" s="388"/>
      <c r="K22" s="388"/>
      <c r="L22" s="388"/>
      <c r="M22" s="388"/>
      <c r="N22" s="388"/>
      <c r="O22" s="388"/>
      <c r="P22" s="388"/>
      <c r="Q22" s="388"/>
      <c r="R22" s="388"/>
      <c r="S22" s="388"/>
    </row>
    <row r="23" spans="1:20" ht="35.25" customHeight="1">
      <c r="B23" s="165" t="s">
        <v>183</v>
      </c>
      <c r="C23" s="274"/>
      <c r="D23" s="274"/>
      <c r="E23" s="274"/>
      <c r="F23" s="274"/>
      <c r="G23" s="274"/>
      <c r="H23" s="274"/>
      <c r="I23" s="274"/>
      <c r="J23" s="274"/>
    </row>
    <row r="24" spans="1:20" ht="35.25" customHeight="1">
      <c r="B24" s="165" t="s">
        <v>642</v>
      </c>
      <c r="C24" s="274"/>
      <c r="D24" s="274"/>
      <c r="E24" s="274"/>
      <c r="F24" s="274"/>
      <c r="G24" s="274"/>
      <c r="H24" s="274"/>
      <c r="I24" s="274"/>
      <c r="J24" s="274"/>
    </row>
    <row r="25" spans="1:20" ht="35.25" customHeight="1">
      <c r="B25" s="165" t="s">
        <v>184</v>
      </c>
      <c r="C25" s="274"/>
      <c r="D25" s="274"/>
      <c r="E25" s="274"/>
      <c r="F25" s="274"/>
      <c r="G25" s="274"/>
      <c r="H25" s="274"/>
      <c r="I25" s="274"/>
      <c r="J25" s="274"/>
    </row>
    <row r="26" spans="1:20" ht="35.25" customHeight="1">
      <c r="B26" s="165" t="s">
        <v>185</v>
      </c>
      <c r="C26" s="274"/>
      <c r="D26" s="274"/>
      <c r="E26" s="274"/>
      <c r="F26" s="274"/>
      <c r="G26" s="274"/>
      <c r="H26" s="274"/>
      <c r="I26" s="274"/>
      <c r="J26" s="274"/>
    </row>
    <row r="27" spans="1:20" ht="35.25" customHeight="1">
      <c r="B27" s="165" t="s">
        <v>186</v>
      </c>
      <c r="C27" s="274"/>
      <c r="D27" s="274"/>
      <c r="E27" s="274"/>
      <c r="F27" s="274"/>
      <c r="G27" s="274"/>
      <c r="H27" s="274"/>
      <c r="I27" s="274"/>
      <c r="J27" s="274"/>
    </row>
    <row r="28" spans="1:20" ht="81" customHeight="1">
      <c r="B28" s="389" t="s">
        <v>643</v>
      </c>
      <c r="C28" s="389"/>
      <c r="D28" s="389"/>
      <c r="E28" s="389"/>
      <c r="F28" s="389"/>
      <c r="G28" s="389"/>
      <c r="H28" s="389"/>
      <c r="I28" s="389"/>
      <c r="J28" s="389"/>
      <c r="K28" s="389"/>
      <c r="L28" s="389"/>
      <c r="M28" s="389"/>
      <c r="N28" s="389"/>
      <c r="O28" s="389"/>
      <c r="P28" s="389"/>
      <c r="Q28" s="389"/>
      <c r="R28" s="389"/>
      <c r="S28" s="389"/>
      <c r="T28" s="389"/>
    </row>
    <row r="29" spans="1:20" ht="24.75" customHeight="1">
      <c r="B29" s="165" t="s">
        <v>644</v>
      </c>
    </row>
    <row r="30" spans="1:20" ht="24.75" customHeight="1">
      <c r="B30" s="165" t="s">
        <v>645</v>
      </c>
    </row>
    <row r="31" spans="1:20" ht="16.5" customHeight="1">
      <c r="A31" s="12"/>
      <c r="B31" s="14"/>
    </row>
    <row r="32" spans="1:20" ht="16.5" customHeight="1">
      <c r="A32" s="11" t="s">
        <v>187</v>
      </c>
    </row>
    <row r="33" spans="1:14" ht="16.5" customHeight="1">
      <c r="A33" s="14" t="s">
        <v>188</v>
      </c>
    </row>
    <row r="34" spans="1:14" ht="16.5" customHeight="1">
      <c r="A34" s="13" t="s">
        <v>66</v>
      </c>
      <c r="B34" s="11" t="s">
        <v>97</v>
      </c>
      <c r="F34" s="11" t="s">
        <v>189</v>
      </c>
    </row>
    <row r="35" spans="1:14" ht="26.45" customHeight="1">
      <c r="A35" s="14" t="s">
        <v>190</v>
      </c>
      <c r="D35" s="166"/>
    </row>
    <row r="36" spans="1:14" ht="26.45" customHeight="1">
      <c r="A36" s="13" t="s">
        <v>66</v>
      </c>
      <c r="B36" s="11" t="s">
        <v>191</v>
      </c>
      <c r="D36" s="167"/>
    </row>
    <row r="37" spans="1:14" ht="16.5" customHeight="1">
      <c r="A37" s="13" t="s">
        <v>66</v>
      </c>
      <c r="B37" s="11" t="s">
        <v>543</v>
      </c>
    </row>
    <row r="38" spans="1:14" ht="16.5" customHeight="1">
      <c r="A38" s="13" t="s">
        <v>66</v>
      </c>
      <c r="B38" s="11" t="s">
        <v>192</v>
      </c>
    </row>
    <row r="39" spans="1:14" ht="16.5" customHeight="1">
      <c r="A39" s="13" t="s">
        <v>66</v>
      </c>
      <c r="B39" s="11" t="s">
        <v>193</v>
      </c>
    </row>
    <row r="40" spans="1:14" ht="16.5" customHeight="1">
      <c r="A40" s="13" t="s">
        <v>66</v>
      </c>
      <c r="B40" s="11" t="s">
        <v>194</v>
      </c>
    </row>
    <row r="41" spans="1:14" ht="16.5" customHeight="1">
      <c r="A41" s="13" t="s">
        <v>66</v>
      </c>
      <c r="B41" s="17" t="s">
        <v>79</v>
      </c>
      <c r="C41" s="17"/>
      <c r="D41" s="17"/>
      <c r="E41" s="17"/>
      <c r="F41" s="17"/>
      <c r="G41" s="16"/>
      <c r="H41" s="16"/>
      <c r="I41" s="16"/>
      <c r="J41" s="16"/>
      <c r="K41" s="16"/>
      <c r="L41" s="16"/>
    </row>
    <row r="42" spans="1:14" ht="16.5" customHeight="1">
      <c r="A42" s="13" t="s">
        <v>66</v>
      </c>
      <c r="B42" s="16"/>
      <c r="C42" s="16" t="s">
        <v>195</v>
      </c>
      <c r="D42" s="16"/>
      <c r="E42" s="16"/>
      <c r="F42" s="16"/>
      <c r="G42" s="16"/>
      <c r="H42" s="16"/>
      <c r="I42" s="16"/>
      <c r="J42" s="16"/>
      <c r="K42" s="16"/>
      <c r="L42" s="16"/>
    </row>
    <row r="43" spans="1:14" ht="16.5" customHeight="1">
      <c r="A43" s="13" t="s">
        <v>66</v>
      </c>
      <c r="B43" s="16"/>
      <c r="C43" s="37" t="s">
        <v>83</v>
      </c>
      <c r="D43" s="16"/>
      <c r="E43" s="18" t="s">
        <v>65</v>
      </c>
      <c r="F43" s="18" t="s">
        <v>559</v>
      </c>
      <c r="G43" s="18">
        <v>54.23</v>
      </c>
      <c r="H43" s="16"/>
      <c r="I43" s="16"/>
      <c r="J43" s="16"/>
      <c r="K43" s="16"/>
      <c r="L43" s="16"/>
    </row>
    <row r="44" spans="1:14" ht="16.5" customHeight="1" thickBot="1">
      <c r="A44" s="13" t="s">
        <v>66</v>
      </c>
      <c r="B44" s="16"/>
      <c r="C44" s="37" t="s">
        <v>84</v>
      </c>
      <c r="D44" s="16"/>
      <c r="E44" s="18" t="s">
        <v>80</v>
      </c>
      <c r="F44" s="18" t="s">
        <v>559</v>
      </c>
      <c r="G44" s="18" t="s">
        <v>196</v>
      </c>
      <c r="H44" s="16"/>
      <c r="I44" s="16"/>
      <c r="J44" s="16"/>
      <c r="K44" s="16"/>
      <c r="L44" s="16"/>
    </row>
    <row r="45" spans="1:14" ht="16.5" customHeight="1">
      <c r="A45" s="13" t="s">
        <v>66</v>
      </c>
      <c r="B45" s="16"/>
      <c r="C45" s="37"/>
      <c r="D45" s="38" t="s">
        <v>82</v>
      </c>
      <c r="E45" s="39"/>
      <c r="F45" s="39"/>
      <c r="G45" s="39"/>
      <c r="H45" s="40"/>
      <c r="I45" s="16"/>
      <c r="J45" s="41"/>
      <c r="K45" s="41"/>
      <c r="L45" s="36"/>
      <c r="M45" s="168"/>
      <c r="N45" s="169"/>
    </row>
    <row r="46" spans="1:14" ht="16.5" customHeight="1">
      <c r="A46" s="13" t="s">
        <v>66</v>
      </c>
      <c r="B46" s="16"/>
      <c r="C46" s="37"/>
      <c r="D46" s="42" t="s">
        <v>71</v>
      </c>
      <c r="E46" s="43"/>
      <c r="F46" s="43"/>
      <c r="G46" s="43"/>
      <c r="H46" s="44"/>
      <c r="I46" s="16"/>
      <c r="J46" s="41"/>
      <c r="K46" s="41"/>
      <c r="L46" s="36"/>
      <c r="M46" s="168"/>
      <c r="N46" s="169"/>
    </row>
    <row r="47" spans="1:14" ht="16.5" customHeight="1" thickBot="1">
      <c r="A47" s="13" t="s">
        <v>66</v>
      </c>
      <c r="B47" s="16"/>
      <c r="C47" s="37"/>
      <c r="D47" s="45" t="s">
        <v>42</v>
      </c>
      <c r="E47" s="170" t="s">
        <v>197</v>
      </c>
      <c r="F47" s="46" t="s">
        <v>559</v>
      </c>
      <c r="G47" s="47">
        <v>12</v>
      </c>
      <c r="H47" s="48"/>
      <c r="I47" s="16"/>
      <c r="J47" s="41"/>
      <c r="K47" s="41"/>
      <c r="L47" s="36"/>
      <c r="M47" s="168"/>
      <c r="N47" s="169"/>
    </row>
    <row r="48" spans="1:14" ht="16.5" customHeight="1">
      <c r="A48" s="13" t="s">
        <v>560</v>
      </c>
      <c r="B48" s="16"/>
      <c r="C48" s="16" t="s">
        <v>198</v>
      </c>
      <c r="D48" s="16"/>
      <c r="E48" s="16"/>
      <c r="F48" s="16"/>
      <c r="G48" s="16"/>
      <c r="H48" s="16"/>
      <c r="I48" s="16"/>
      <c r="J48" s="16"/>
      <c r="K48" s="16"/>
      <c r="L48" s="16"/>
    </row>
    <row r="49" spans="1:12" ht="16.5" customHeight="1">
      <c r="A49" s="13" t="s">
        <v>560</v>
      </c>
      <c r="B49" s="16"/>
      <c r="C49" s="37" t="s">
        <v>85</v>
      </c>
      <c r="D49" s="16"/>
      <c r="E49" s="18" t="s">
        <v>561</v>
      </c>
      <c r="F49" s="18" t="s">
        <v>562</v>
      </c>
      <c r="G49" s="18" t="s">
        <v>563</v>
      </c>
      <c r="H49" s="16"/>
      <c r="I49" s="16"/>
      <c r="J49" s="16"/>
      <c r="K49" s="16"/>
      <c r="L49" s="16"/>
    </row>
    <row r="50" spans="1:12" ht="16.5" customHeight="1">
      <c r="A50" s="13" t="s">
        <v>560</v>
      </c>
      <c r="B50" s="16"/>
      <c r="C50" s="54" t="s">
        <v>77</v>
      </c>
      <c r="D50" s="16"/>
      <c r="E50" s="18"/>
      <c r="F50" s="18"/>
      <c r="G50" s="18"/>
      <c r="H50" s="16"/>
      <c r="I50" s="16"/>
      <c r="J50" s="16"/>
      <c r="K50" s="16"/>
      <c r="L50" s="16"/>
    </row>
    <row r="51" spans="1:12" ht="16.5" customHeight="1">
      <c r="A51" s="13" t="s">
        <v>560</v>
      </c>
      <c r="B51" s="11" t="s">
        <v>73</v>
      </c>
    </row>
    <row r="52" spans="1:12" ht="16.5" customHeight="1">
      <c r="A52" s="13" t="s">
        <v>560</v>
      </c>
      <c r="B52" s="195" t="s">
        <v>199</v>
      </c>
    </row>
    <row r="53" spans="1:12" ht="16.5" customHeight="1">
      <c r="A53" s="14" t="s">
        <v>200</v>
      </c>
    </row>
    <row r="54" spans="1:12" ht="16.5" customHeight="1">
      <c r="A54" s="13" t="s">
        <v>560</v>
      </c>
      <c r="B54" s="11" t="s">
        <v>116</v>
      </c>
    </row>
    <row r="55" spans="1:12" ht="16.5" customHeight="1">
      <c r="A55" s="14" t="s">
        <v>201</v>
      </c>
    </row>
    <row r="56" spans="1:12" ht="16.5" customHeight="1">
      <c r="A56" s="13" t="s">
        <v>66</v>
      </c>
      <c r="B56" s="11" t="s">
        <v>202</v>
      </c>
    </row>
    <row r="57" spans="1:12" ht="16.5" customHeight="1">
      <c r="A57" s="13" t="s">
        <v>560</v>
      </c>
      <c r="B57" s="11" t="s">
        <v>72</v>
      </c>
    </row>
    <row r="58" spans="1:12" ht="16.5" customHeight="1">
      <c r="A58" s="14" t="s">
        <v>203</v>
      </c>
    </row>
    <row r="59" spans="1:12" ht="16.5" customHeight="1">
      <c r="A59" s="13" t="s">
        <v>66</v>
      </c>
      <c r="B59" s="11" t="s">
        <v>204</v>
      </c>
    </row>
    <row r="60" spans="1:12" ht="16.5" customHeight="1">
      <c r="A60" s="13" t="s">
        <v>66</v>
      </c>
      <c r="B60" s="11" t="s">
        <v>205</v>
      </c>
    </row>
    <row r="61" spans="1:12" s="64" customFormat="1" ht="16.5" customHeight="1">
      <c r="A61" s="63" t="s">
        <v>206</v>
      </c>
    </row>
    <row r="62" spans="1:12" s="64" customFormat="1" ht="16.5" customHeight="1">
      <c r="A62" s="65" t="s">
        <v>560</v>
      </c>
      <c r="B62" s="64" t="s">
        <v>207</v>
      </c>
    </row>
    <row r="63" spans="1:12" ht="16.5" customHeight="1">
      <c r="A63" s="14" t="s">
        <v>208</v>
      </c>
    </row>
    <row r="64" spans="1:12" ht="16.5" customHeight="1">
      <c r="A64" s="13" t="s">
        <v>66</v>
      </c>
      <c r="B64" s="11" t="s">
        <v>209</v>
      </c>
    </row>
    <row r="65" spans="1:8" ht="16.5" customHeight="1">
      <c r="A65" s="13" t="s">
        <v>560</v>
      </c>
      <c r="C65" s="56" t="s">
        <v>69</v>
      </c>
    </row>
    <row r="66" spans="1:8" ht="16.5" customHeight="1">
      <c r="A66" s="13" t="s">
        <v>560</v>
      </c>
      <c r="C66" s="55" t="s">
        <v>111</v>
      </c>
      <c r="D66" s="55"/>
      <c r="E66" s="55"/>
      <c r="F66" s="55"/>
      <c r="G66" s="55"/>
      <c r="H66" s="55"/>
    </row>
    <row r="67" spans="1:8" ht="16.5" customHeight="1">
      <c r="A67" s="14" t="s">
        <v>210</v>
      </c>
    </row>
  </sheetData>
  <sheetProtection selectLockedCells="1" selectUnlockedCells="1"/>
  <mergeCells count="17">
    <mergeCell ref="A1:N1"/>
    <mergeCell ref="B7:C7"/>
    <mergeCell ref="D7:H7"/>
    <mergeCell ref="C5:H5"/>
    <mergeCell ref="C4:F4"/>
    <mergeCell ref="G4:I4"/>
    <mergeCell ref="C3:O3"/>
    <mergeCell ref="B8:C8"/>
    <mergeCell ref="D8:H8"/>
    <mergeCell ref="I8:J8"/>
    <mergeCell ref="K8:O8"/>
    <mergeCell ref="K4:O5"/>
    <mergeCell ref="B13:O13"/>
    <mergeCell ref="B20:J20"/>
    <mergeCell ref="B22:S22"/>
    <mergeCell ref="B28:T28"/>
    <mergeCell ref="B15:Q15"/>
  </mergeCells>
  <phoneticPr fontId="9"/>
  <pageMargins left="0.7" right="0.7" top="0.75" bottom="0.75" header="0.3" footer="0.3"/>
  <pageSetup paperSize="9" scale="55"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59999389629810485"/>
  </sheetPr>
  <dimension ref="A1:R60"/>
  <sheetViews>
    <sheetView workbookViewId="0">
      <selection activeCell="C4" sqref="C4:E4"/>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2.875" style="2" customWidth="1"/>
    <col min="10" max="10" width="9" style="2" customWidth="1"/>
    <col min="11" max="11" width="20.125" style="2" customWidth="1"/>
    <col min="12" max="12" width="43.25" style="2" customWidth="1"/>
    <col min="13" max="18" width="9" style="2" hidden="1" customWidth="1"/>
    <col min="19"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7" ht="46.5" customHeight="1" thickBot="1">
      <c r="A1" s="7" t="s">
        <v>155</v>
      </c>
      <c r="C1" s="435" t="s">
        <v>550</v>
      </c>
      <c r="D1" s="435"/>
      <c r="E1" s="435"/>
      <c r="F1" s="195" t="s">
        <v>300</v>
      </c>
    </row>
    <row r="2" spans="1:17" ht="32.25" customHeight="1" thickBot="1">
      <c r="A2" s="414" t="s">
        <v>551</v>
      </c>
      <c r="B2" s="415"/>
      <c r="C2" s="416" t="s">
        <v>545</v>
      </c>
      <c r="D2" s="417"/>
      <c r="E2" s="418"/>
      <c r="F2" s="220" t="s">
        <v>546</v>
      </c>
      <c r="K2" s="195"/>
      <c r="L2" s="195"/>
    </row>
    <row r="3" spans="1:17" ht="24" hidden="1" customHeight="1" thickBot="1">
      <c r="A3" s="462" t="s">
        <v>156</v>
      </c>
      <c r="B3" s="463"/>
      <c r="C3" s="411"/>
      <c r="D3" s="412"/>
      <c r="E3" s="413"/>
      <c r="F3" s="448" t="s">
        <v>704</v>
      </c>
      <c r="G3" s="449"/>
      <c r="H3" s="449"/>
      <c r="I3" s="449"/>
      <c r="J3" s="449"/>
      <c r="K3" s="449"/>
      <c r="L3" s="449"/>
      <c r="N3" s="2">
        <f>C3</f>
        <v>0</v>
      </c>
    </row>
    <row r="4" spans="1:17" ht="24.6" customHeight="1">
      <c r="A4" s="450" t="s">
        <v>157</v>
      </c>
      <c r="B4" s="451"/>
      <c r="C4" s="452"/>
      <c r="D4" s="453"/>
      <c r="E4" s="454"/>
      <c r="F4" s="455" t="s">
        <v>166</v>
      </c>
      <c r="G4" s="456"/>
      <c r="H4" s="456"/>
      <c r="I4" s="456"/>
      <c r="J4" s="456"/>
      <c r="K4" s="456"/>
      <c r="L4" s="456"/>
      <c r="M4" s="2">
        <v>1</v>
      </c>
      <c r="N4" s="2" t="s">
        <v>757</v>
      </c>
      <c r="O4" s="2" t="e">
        <v>#N/A</v>
      </c>
    </row>
    <row r="5" spans="1:17" ht="27" hidden="1" customHeight="1">
      <c r="A5" s="421" t="s">
        <v>158</v>
      </c>
      <c r="B5" s="422"/>
      <c r="C5" s="457" t="str">
        <f>IF(C4="","",VLOOKUP(C4,Sheet6!B:C,2,0))</f>
        <v/>
      </c>
      <c r="D5" s="458"/>
      <c r="E5" s="459"/>
      <c r="F5" s="460" t="s">
        <v>167</v>
      </c>
      <c r="G5" s="461"/>
      <c r="H5" s="461"/>
      <c r="I5" s="461"/>
      <c r="J5" s="461"/>
      <c r="M5" s="2">
        <v>2</v>
      </c>
      <c r="N5" s="2" t="s">
        <v>758</v>
      </c>
      <c r="O5" s="2" t="e">
        <v>#N/A</v>
      </c>
    </row>
    <row r="6" spans="1:17" ht="27" hidden="1" customHeight="1">
      <c r="A6" s="421" t="s">
        <v>159</v>
      </c>
      <c r="B6" s="422"/>
      <c r="C6" s="439" t="str">
        <f>IF(C4="","",C4)</f>
        <v/>
      </c>
      <c r="D6" s="440"/>
      <c r="E6" s="441"/>
      <c r="F6" s="460"/>
      <c r="G6" s="461"/>
      <c r="H6" s="461"/>
      <c r="I6" s="461"/>
      <c r="J6" s="461"/>
    </row>
    <row r="7" spans="1:17" ht="27" hidden="1" customHeight="1">
      <c r="A7" s="421" t="s">
        <v>160</v>
      </c>
      <c r="B7" s="422"/>
      <c r="C7" s="442" t="str">
        <f>IF(C4="","",VLOOKUP(C4,Sheet6!B:E,4,0))</f>
        <v/>
      </c>
      <c r="D7" s="443"/>
      <c r="E7" s="444"/>
      <c r="F7" s="460"/>
      <c r="G7" s="461"/>
      <c r="H7" s="461"/>
      <c r="I7" s="461"/>
      <c r="J7" s="461"/>
    </row>
    <row r="8" spans="1:17" ht="27" customHeight="1">
      <c r="A8" s="421" t="s">
        <v>122</v>
      </c>
      <c r="B8" s="422"/>
      <c r="C8" s="445"/>
      <c r="D8" s="446"/>
      <c r="E8" s="447"/>
      <c r="F8" s="4" t="s">
        <v>161</v>
      </c>
      <c r="Q8" s="2" t="s">
        <v>545</v>
      </c>
    </row>
    <row r="9" spans="1:17" ht="27" customHeight="1" thickBot="1">
      <c r="A9" s="421" t="s">
        <v>37</v>
      </c>
      <c r="B9" s="422"/>
      <c r="C9" s="423"/>
      <c r="D9" s="424"/>
      <c r="E9" s="425"/>
      <c r="F9" s="4" t="s">
        <v>756</v>
      </c>
      <c r="H9" s="3"/>
      <c r="Q9" s="2" t="s">
        <v>549</v>
      </c>
    </row>
    <row r="10" spans="1:17" ht="27" hidden="1" customHeight="1" thickBot="1">
      <c r="A10" s="426" t="s">
        <v>174</v>
      </c>
      <c r="B10" s="427"/>
      <c r="C10" s="423"/>
      <c r="D10" s="424"/>
      <c r="E10" s="425"/>
      <c r="F10" s="4" t="s">
        <v>212</v>
      </c>
      <c r="H10" s="3"/>
    </row>
    <row r="11" spans="1:17" ht="30" customHeight="1" thickBot="1">
      <c r="A11" s="428" t="s">
        <v>162</v>
      </c>
      <c r="B11" s="429"/>
      <c r="C11" s="115"/>
      <c r="D11" s="116" t="s">
        <v>703</v>
      </c>
      <c r="E11" s="117"/>
      <c r="F11" s="108"/>
      <c r="G11" s="117"/>
      <c r="I11" s="436" t="s">
        <v>163</v>
      </c>
      <c r="J11" s="437"/>
      <c r="K11" s="437"/>
      <c r="L11" s="438"/>
    </row>
    <row r="12" spans="1:17" ht="28.5" customHeight="1" thickBot="1">
      <c r="A12" s="430" t="s">
        <v>120</v>
      </c>
      <c r="B12" s="431"/>
      <c r="C12" s="431"/>
      <c r="D12" s="431"/>
      <c r="E12" s="431"/>
      <c r="F12" s="431"/>
      <c r="G12" s="431"/>
      <c r="H12" s="432"/>
      <c r="I12" s="433" t="s">
        <v>157</v>
      </c>
      <c r="J12" s="434"/>
      <c r="K12" s="147"/>
      <c r="L12" s="148"/>
    </row>
    <row r="13" spans="1:17" ht="28.5" customHeight="1" thickBot="1">
      <c r="A13" s="411"/>
      <c r="B13" s="412"/>
      <c r="C13" s="412"/>
      <c r="D13" s="413"/>
      <c r="E13" s="412"/>
      <c r="F13" s="412"/>
      <c r="G13" s="412"/>
      <c r="H13" s="413"/>
      <c r="I13" s="433" t="s">
        <v>159</v>
      </c>
      <c r="J13" s="434"/>
      <c r="K13" s="147"/>
      <c r="L13" s="148"/>
    </row>
    <row r="14" spans="1:17" ht="28.5" customHeight="1" thickBot="1">
      <c r="A14" s="411"/>
      <c r="B14" s="412"/>
      <c r="C14" s="412"/>
      <c r="D14" s="413"/>
      <c r="E14" s="412"/>
      <c r="F14" s="412"/>
      <c r="G14" s="412"/>
      <c r="H14" s="413"/>
      <c r="I14" s="419" t="s">
        <v>160</v>
      </c>
      <c r="J14" s="420"/>
      <c r="K14" s="149"/>
      <c r="L14" s="150"/>
    </row>
    <row r="15" spans="1:17">
      <c r="A15" s="117"/>
      <c r="B15" s="108"/>
      <c r="C15" s="117"/>
      <c r="D15" s="108"/>
      <c r="E15" s="117"/>
      <c r="F15" s="108"/>
      <c r="G15" s="117"/>
      <c r="L15"/>
    </row>
    <row r="16" spans="1:17">
      <c r="A16" s="117"/>
      <c r="B16" s="108"/>
      <c r="C16" s="117"/>
      <c r="D16" s="108"/>
      <c r="E16" s="117"/>
      <c r="F16" s="108"/>
      <c r="G16" s="117"/>
      <c r="L16"/>
    </row>
    <row r="17" spans="1:12">
      <c r="A17" s="117"/>
      <c r="B17" s="108"/>
      <c r="C17" s="117"/>
      <c r="D17" s="108"/>
      <c r="E17" s="117"/>
      <c r="F17" s="108"/>
      <c r="G17" s="117"/>
      <c r="L17"/>
    </row>
    <row r="18" spans="1:12">
      <c r="A18" s="117"/>
      <c r="B18" s="108"/>
      <c r="C18" s="117"/>
      <c r="D18" s="108"/>
      <c r="E18" s="117"/>
      <c r="F18" s="108"/>
      <c r="G18" s="117"/>
      <c r="L18"/>
    </row>
    <row r="19" spans="1:12">
      <c r="A19" s="117"/>
      <c r="B19" s="108"/>
      <c r="C19" s="117"/>
      <c r="D19" s="108"/>
      <c r="E19" s="117"/>
      <c r="F19" s="108"/>
      <c r="G19" s="117"/>
      <c r="L19"/>
    </row>
    <row r="20" spans="1:12">
      <c r="A20" s="117"/>
      <c r="B20" s="108"/>
      <c r="C20" s="117"/>
      <c r="D20" s="108"/>
      <c r="E20" s="117"/>
      <c r="F20" s="108"/>
      <c r="G20" s="117"/>
      <c r="L20"/>
    </row>
    <row r="21" spans="1:12">
      <c r="A21" s="117"/>
      <c r="B21" s="108"/>
      <c r="C21" s="117"/>
      <c r="D21" s="108"/>
      <c r="E21" s="117"/>
      <c r="F21" s="108"/>
      <c r="G21" s="117"/>
      <c r="L21"/>
    </row>
    <row r="22" spans="1:12">
      <c r="A22" s="117"/>
      <c r="B22" s="108"/>
      <c r="C22" s="117"/>
      <c r="D22" s="108"/>
      <c r="E22" s="117"/>
      <c r="F22" s="108"/>
      <c r="G22" s="117"/>
      <c r="L22"/>
    </row>
    <row r="23" spans="1:12">
      <c r="A23" s="117"/>
      <c r="B23" s="108"/>
      <c r="C23" s="117"/>
      <c r="D23" s="108"/>
      <c r="E23" s="117"/>
      <c r="F23" s="108"/>
      <c r="G23" s="117"/>
      <c r="L23"/>
    </row>
    <row r="24" spans="1:12">
      <c r="A24" s="117"/>
      <c r="B24" s="108"/>
      <c r="C24" s="117"/>
      <c r="D24" s="108"/>
      <c r="E24" s="117"/>
      <c r="F24" s="108"/>
      <c r="G24" s="117"/>
      <c r="L24"/>
    </row>
    <row r="25" spans="1:12">
      <c r="A25" s="117"/>
      <c r="B25" s="108"/>
      <c r="C25" s="117"/>
      <c r="D25" s="108"/>
      <c r="E25" s="117"/>
      <c r="F25" s="108"/>
      <c r="G25" s="117"/>
      <c r="L25"/>
    </row>
    <row r="26" spans="1:12">
      <c r="A26" s="117"/>
      <c r="B26" s="108"/>
      <c r="C26" s="117"/>
      <c r="D26" s="108"/>
      <c r="E26" s="117"/>
      <c r="F26" s="108"/>
      <c r="G26" s="117"/>
      <c r="L26"/>
    </row>
    <row r="27" spans="1:12">
      <c r="A27" s="117"/>
      <c r="B27" s="108"/>
      <c r="C27" s="117"/>
      <c r="D27" s="108"/>
      <c r="E27" s="117"/>
      <c r="F27" s="108"/>
      <c r="G27" s="117"/>
      <c r="L27"/>
    </row>
    <row r="28" spans="1:12">
      <c r="A28" s="117"/>
      <c r="B28" s="108"/>
      <c r="C28" s="117"/>
      <c r="D28" s="108"/>
      <c r="E28" s="117"/>
      <c r="F28" s="108"/>
      <c r="G28" s="117"/>
      <c r="L28"/>
    </row>
    <row r="29" spans="1:12">
      <c r="A29" s="117"/>
      <c r="B29" s="108"/>
      <c r="C29" s="117"/>
      <c r="D29" s="108"/>
      <c r="E29" s="117"/>
      <c r="F29" s="108"/>
      <c r="G29" s="117"/>
      <c r="L29"/>
    </row>
    <row r="30" spans="1:12">
      <c r="A30" s="117"/>
      <c r="B30" s="108"/>
      <c r="C30" s="117"/>
      <c r="D30" s="108"/>
      <c r="E30" s="117"/>
      <c r="F30" s="108"/>
      <c r="G30" s="117"/>
      <c r="L30"/>
    </row>
    <row r="31" spans="1:12">
      <c r="A31" s="117"/>
      <c r="B31" s="108"/>
      <c r="C31" s="117"/>
      <c r="D31" s="108"/>
      <c r="E31" s="117"/>
      <c r="F31" s="108"/>
      <c r="G31" s="117"/>
      <c r="L31"/>
    </row>
    <row r="32" spans="1:12">
      <c r="A32" s="117"/>
      <c r="B32" s="108"/>
      <c r="C32" s="117"/>
      <c r="D32" s="108"/>
      <c r="E32" s="117"/>
      <c r="F32" s="108"/>
      <c r="G32" s="117"/>
      <c r="L32"/>
    </row>
    <row r="33" spans="1:12">
      <c r="A33" s="117"/>
      <c r="B33" s="108"/>
      <c r="C33" s="117"/>
      <c r="D33" s="108"/>
      <c r="E33" s="117"/>
      <c r="F33" s="108"/>
      <c r="G33" s="117"/>
      <c r="L33"/>
    </row>
    <row r="34" spans="1:12">
      <c r="A34" s="117"/>
      <c r="B34" s="108"/>
      <c r="C34" s="117"/>
      <c r="D34" s="108"/>
      <c r="E34" s="117"/>
      <c r="F34" s="108"/>
      <c r="G34" s="117"/>
      <c r="L34"/>
    </row>
    <row r="35" spans="1:12">
      <c r="A35" s="117"/>
      <c r="B35" s="108"/>
      <c r="C35" s="117"/>
      <c r="D35" s="108"/>
      <c r="E35" s="117"/>
      <c r="F35" s="117"/>
      <c r="G35" s="117"/>
      <c r="L35"/>
    </row>
    <row r="36" spans="1:12">
      <c r="A36" s="117"/>
      <c r="B36" s="108"/>
      <c r="C36" s="117"/>
      <c r="D36" s="108"/>
      <c r="E36" s="117"/>
      <c r="F36" s="117"/>
      <c r="G36" s="117"/>
      <c r="L36"/>
    </row>
    <row r="37" spans="1:12">
      <c r="A37" s="117"/>
      <c r="B37" s="108"/>
      <c r="C37" s="117"/>
      <c r="D37" s="108"/>
      <c r="E37" s="117"/>
      <c r="F37" s="117"/>
      <c r="G37" s="117"/>
      <c r="L37"/>
    </row>
    <row r="38" spans="1:12">
      <c r="A38" s="117"/>
      <c r="B38" s="108"/>
      <c r="C38" s="117"/>
      <c r="D38" s="108"/>
      <c r="E38" s="117"/>
      <c r="F38" s="117"/>
      <c r="G38" s="117"/>
      <c r="L38"/>
    </row>
    <row r="39" spans="1:12">
      <c r="A39" s="117"/>
      <c r="B39" s="108"/>
      <c r="C39" s="117"/>
      <c r="D39" s="108"/>
      <c r="E39" s="117"/>
      <c r="F39" s="117"/>
      <c r="G39" s="117"/>
      <c r="L39"/>
    </row>
    <row r="40" spans="1:12">
      <c r="A40" s="117"/>
      <c r="B40" s="108"/>
      <c r="C40" s="117"/>
      <c r="D40" s="108"/>
      <c r="E40" s="117"/>
      <c r="F40" s="117"/>
      <c r="G40" s="117"/>
      <c r="L40"/>
    </row>
    <row r="41" spans="1:12">
      <c r="A41" s="117"/>
      <c r="B41" s="108"/>
      <c r="C41" s="117"/>
      <c r="D41" s="108"/>
      <c r="E41" s="117"/>
      <c r="F41" s="117"/>
      <c r="G41" s="117"/>
      <c r="L41"/>
    </row>
    <row r="42" spans="1:12">
      <c r="A42" s="117"/>
      <c r="B42" s="108"/>
      <c r="C42" s="117"/>
      <c r="D42" s="108"/>
      <c r="E42" s="117"/>
      <c r="F42" s="117"/>
      <c r="G42" s="117"/>
      <c r="L42"/>
    </row>
    <row r="43" spans="1:12">
      <c r="A43" s="117"/>
      <c r="B43" s="108"/>
      <c r="C43" s="117"/>
      <c r="D43" s="108"/>
      <c r="E43" s="117"/>
      <c r="F43" s="117"/>
      <c r="G43" s="117"/>
      <c r="L43"/>
    </row>
    <row r="44" spans="1:12">
      <c r="A44" s="117"/>
      <c r="B44" s="108"/>
      <c r="C44" s="117"/>
      <c r="D44" s="108"/>
      <c r="E44" s="117"/>
      <c r="F44" s="117"/>
      <c r="G44" s="117"/>
      <c r="L44"/>
    </row>
    <row r="45" spans="1:12">
      <c r="A45" s="117"/>
      <c r="B45" s="108"/>
      <c r="C45" s="117"/>
      <c r="D45" s="108"/>
      <c r="E45" s="117"/>
      <c r="L45"/>
    </row>
    <row r="46" spans="1:12">
      <c r="L46"/>
    </row>
    <row r="47" spans="1:12">
      <c r="L47"/>
    </row>
    <row r="48" spans="1:12">
      <c r="L48"/>
    </row>
    <row r="49" spans="12:12">
      <c r="L49"/>
    </row>
    <row r="50" spans="12:12">
      <c r="L50"/>
    </row>
    <row r="51" spans="12:12">
      <c r="L51"/>
    </row>
    <row r="52" spans="12:12">
      <c r="L52"/>
    </row>
    <row r="53" spans="12:12">
      <c r="L53"/>
    </row>
    <row r="54" spans="12:12">
      <c r="L54"/>
    </row>
    <row r="55" spans="12:12">
      <c r="L55"/>
    </row>
    <row r="56" spans="12:12">
      <c r="L56"/>
    </row>
    <row r="57" spans="12:12">
      <c r="L57"/>
    </row>
    <row r="58" spans="12:12">
      <c r="L58"/>
    </row>
    <row r="59" spans="12:12">
      <c r="L59"/>
    </row>
    <row r="60" spans="12:12">
      <c r="L60"/>
    </row>
  </sheetData>
  <sheetProtection sheet="1" objects="1" scenarios="1" selectLockedCells="1"/>
  <mergeCells count="32">
    <mergeCell ref="C1:E1"/>
    <mergeCell ref="I11:L11"/>
    <mergeCell ref="C6:E6"/>
    <mergeCell ref="A7:B7"/>
    <mergeCell ref="C7:E7"/>
    <mergeCell ref="A8:B8"/>
    <mergeCell ref="C8:E8"/>
    <mergeCell ref="F3:L3"/>
    <mergeCell ref="A4:B4"/>
    <mergeCell ref="C4:E4"/>
    <mergeCell ref="F4:L4"/>
    <mergeCell ref="A5:B5"/>
    <mergeCell ref="C5:E5"/>
    <mergeCell ref="F5:J7"/>
    <mergeCell ref="A6:B6"/>
    <mergeCell ref="A3:B3"/>
    <mergeCell ref="I14:J14"/>
    <mergeCell ref="A9:B9"/>
    <mergeCell ref="C9:E9"/>
    <mergeCell ref="A10:B10"/>
    <mergeCell ref="C10:E10"/>
    <mergeCell ref="A11:B11"/>
    <mergeCell ref="A12:H12"/>
    <mergeCell ref="I12:J12"/>
    <mergeCell ref="A13:D13"/>
    <mergeCell ref="E13:H13"/>
    <mergeCell ref="I13:J13"/>
    <mergeCell ref="C3:E3"/>
    <mergeCell ref="A2:B2"/>
    <mergeCell ref="A14:D14"/>
    <mergeCell ref="E14:H14"/>
    <mergeCell ref="C2:E2"/>
  </mergeCells>
  <phoneticPr fontId="9"/>
  <dataValidations count="7">
    <dataValidation imeMode="on" allowBlank="1" showInputMessage="1" showErrorMessage="1" sqref="IN4 SJ4 ACF4 AMB4 AVX4 BFT4 BPP4 BZL4 CJH4 CTD4 DCZ4 DMV4 DWR4 EGN4 EQJ4 FAF4 FKB4 FTX4 GDT4 GNP4 GXL4 HHH4 HRD4 IAZ4 IKV4 IUR4 JEN4 JOJ4 JYF4 KIB4 KRX4 LBT4 LLP4 LVL4 MFH4 MPD4 MYZ4 NIV4 NSR4 OCN4 OMJ4 OWF4 PGB4 PPX4 PZT4 QJP4 QTL4 RDH4 RND4 RWZ4 SGV4 SQR4 TAN4 TKJ4 TUF4 UEB4 UNX4 UXT4 VHP4 VRL4 WBH4 WLD4 WUZ4 B65541 IN65541 SJ65541 ACF65541 AMB65541 AVX65541 BFT65541 BPP65541 BZL65541 CJH65541 CTD65541 DCZ65541 DMV65541 DWR65541 EGN65541 EQJ65541 FAF65541 FKB65541 FTX65541 GDT65541 GNP65541 GXL65541 HHH65541 HRD65541 IAZ65541 IKV65541 IUR65541 JEN65541 JOJ65541 JYF65541 KIB65541 KRX65541 LBT65541 LLP65541 LVL65541 MFH65541 MPD65541 MYZ65541 NIV65541 NSR65541 OCN65541 OMJ65541 OWF65541 PGB65541 PPX65541 PZT65541 QJP65541 QTL65541 RDH65541 RND65541 RWZ65541 SGV65541 SQR65541 TAN65541 TKJ65541 TUF65541 UEB65541 UNX65541 UXT65541 VHP65541 VRL65541 WBH65541 WLD65541 WUZ65541 B131077 IN131077 SJ131077 ACF131077 AMB131077 AVX131077 BFT131077 BPP131077 BZL131077 CJH131077 CTD131077 DCZ131077 DMV131077 DWR131077 EGN131077 EQJ131077 FAF131077 FKB131077 FTX131077 GDT131077 GNP131077 GXL131077 HHH131077 HRD131077 IAZ131077 IKV131077 IUR131077 JEN131077 JOJ131077 JYF131077 KIB131077 KRX131077 LBT131077 LLP131077 LVL131077 MFH131077 MPD131077 MYZ131077 NIV131077 NSR131077 OCN131077 OMJ131077 OWF131077 PGB131077 PPX131077 PZT131077 QJP131077 QTL131077 RDH131077 RND131077 RWZ131077 SGV131077 SQR131077 TAN131077 TKJ131077 TUF131077 UEB131077 UNX131077 UXT131077 VHP131077 VRL131077 WBH131077 WLD131077 WUZ131077 B196613 IN196613 SJ196613 ACF196613 AMB196613 AVX196613 BFT196613 BPP196613 BZL196613 CJH196613 CTD196613 DCZ196613 DMV196613 DWR196613 EGN196613 EQJ196613 FAF196613 FKB196613 FTX196613 GDT196613 GNP196613 GXL196613 HHH196613 HRD196613 IAZ196613 IKV196613 IUR196613 JEN196613 JOJ196613 JYF196613 KIB196613 KRX196613 LBT196613 LLP196613 LVL196613 MFH196613 MPD196613 MYZ196613 NIV196613 NSR196613 OCN196613 OMJ196613 OWF196613 PGB196613 PPX196613 PZT196613 QJP196613 QTL196613 RDH196613 RND196613 RWZ196613 SGV196613 SQR196613 TAN196613 TKJ196613 TUF196613 UEB196613 UNX196613 UXT196613 VHP196613 VRL196613 WBH196613 WLD196613 WUZ196613 B262149 IN262149 SJ262149 ACF262149 AMB262149 AVX262149 BFT262149 BPP262149 BZL262149 CJH262149 CTD262149 DCZ262149 DMV262149 DWR262149 EGN262149 EQJ262149 FAF262149 FKB262149 FTX262149 GDT262149 GNP262149 GXL262149 HHH262149 HRD262149 IAZ262149 IKV262149 IUR262149 JEN262149 JOJ262149 JYF262149 KIB262149 KRX262149 LBT262149 LLP262149 LVL262149 MFH262149 MPD262149 MYZ262149 NIV262149 NSR262149 OCN262149 OMJ262149 OWF262149 PGB262149 PPX262149 PZT262149 QJP262149 QTL262149 RDH262149 RND262149 RWZ262149 SGV262149 SQR262149 TAN262149 TKJ262149 TUF262149 UEB262149 UNX262149 UXT262149 VHP262149 VRL262149 WBH262149 WLD262149 WUZ262149 B327685 IN327685 SJ327685 ACF327685 AMB327685 AVX327685 BFT327685 BPP327685 BZL327685 CJH327685 CTD327685 DCZ327685 DMV327685 DWR327685 EGN327685 EQJ327685 FAF327685 FKB327685 FTX327685 GDT327685 GNP327685 GXL327685 HHH327685 HRD327685 IAZ327685 IKV327685 IUR327685 JEN327685 JOJ327685 JYF327685 KIB327685 KRX327685 LBT327685 LLP327685 LVL327685 MFH327685 MPD327685 MYZ327685 NIV327685 NSR327685 OCN327685 OMJ327685 OWF327685 PGB327685 PPX327685 PZT327685 QJP327685 QTL327685 RDH327685 RND327685 RWZ327685 SGV327685 SQR327685 TAN327685 TKJ327685 TUF327685 UEB327685 UNX327685 UXT327685 VHP327685 VRL327685 WBH327685 WLD327685 WUZ327685 B393221 IN393221 SJ393221 ACF393221 AMB393221 AVX393221 BFT393221 BPP393221 BZL393221 CJH393221 CTD393221 DCZ393221 DMV393221 DWR393221 EGN393221 EQJ393221 FAF393221 FKB393221 FTX393221 GDT393221 GNP393221 GXL393221 HHH393221 HRD393221 IAZ393221 IKV393221 IUR393221 JEN393221 JOJ393221 JYF393221 KIB393221 KRX393221 LBT393221 LLP393221 LVL393221 MFH393221 MPD393221 MYZ393221 NIV393221 NSR393221 OCN393221 OMJ393221 OWF393221 PGB393221 PPX393221 PZT393221 QJP393221 QTL393221 RDH393221 RND393221 RWZ393221 SGV393221 SQR393221 TAN393221 TKJ393221 TUF393221 UEB393221 UNX393221 UXT393221 VHP393221 VRL393221 WBH393221 WLD393221 WUZ393221 B458757 IN458757 SJ458757 ACF458757 AMB458757 AVX458757 BFT458757 BPP458757 BZL458757 CJH458757 CTD458757 DCZ458757 DMV458757 DWR458757 EGN458757 EQJ458757 FAF458757 FKB458757 FTX458757 GDT458757 GNP458757 GXL458757 HHH458757 HRD458757 IAZ458757 IKV458757 IUR458757 JEN458757 JOJ458757 JYF458757 KIB458757 KRX458757 LBT458757 LLP458757 LVL458757 MFH458757 MPD458757 MYZ458757 NIV458757 NSR458757 OCN458757 OMJ458757 OWF458757 PGB458757 PPX458757 PZT458757 QJP458757 QTL458757 RDH458757 RND458757 RWZ458757 SGV458757 SQR458757 TAN458757 TKJ458757 TUF458757 UEB458757 UNX458757 UXT458757 VHP458757 VRL458757 WBH458757 WLD458757 WUZ458757 B524293 IN524293 SJ524293 ACF524293 AMB524293 AVX524293 BFT524293 BPP524293 BZL524293 CJH524293 CTD524293 DCZ524293 DMV524293 DWR524293 EGN524293 EQJ524293 FAF524293 FKB524293 FTX524293 GDT524293 GNP524293 GXL524293 HHH524293 HRD524293 IAZ524293 IKV524293 IUR524293 JEN524293 JOJ524293 JYF524293 KIB524293 KRX524293 LBT524293 LLP524293 LVL524293 MFH524293 MPD524293 MYZ524293 NIV524293 NSR524293 OCN524293 OMJ524293 OWF524293 PGB524293 PPX524293 PZT524293 QJP524293 QTL524293 RDH524293 RND524293 RWZ524293 SGV524293 SQR524293 TAN524293 TKJ524293 TUF524293 UEB524293 UNX524293 UXT524293 VHP524293 VRL524293 WBH524293 WLD524293 WUZ524293 B589829 IN589829 SJ589829 ACF589829 AMB589829 AVX589829 BFT589829 BPP589829 BZL589829 CJH589829 CTD589829 DCZ589829 DMV589829 DWR589829 EGN589829 EQJ589829 FAF589829 FKB589829 FTX589829 GDT589829 GNP589829 GXL589829 HHH589829 HRD589829 IAZ589829 IKV589829 IUR589829 JEN589829 JOJ589829 JYF589829 KIB589829 KRX589829 LBT589829 LLP589829 LVL589829 MFH589829 MPD589829 MYZ589829 NIV589829 NSR589829 OCN589829 OMJ589829 OWF589829 PGB589829 PPX589829 PZT589829 QJP589829 QTL589829 RDH589829 RND589829 RWZ589829 SGV589829 SQR589829 TAN589829 TKJ589829 TUF589829 UEB589829 UNX589829 UXT589829 VHP589829 VRL589829 WBH589829 WLD589829 WUZ589829 B655365 IN655365 SJ655365 ACF655365 AMB655365 AVX655365 BFT655365 BPP655365 BZL655365 CJH655365 CTD655365 DCZ655365 DMV655365 DWR655365 EGN655365 EQJ655365 FAF655365 FKB655365 FTX655365 GDT655365 GNP655365 GXL655365 HHH655365 HRD655365 IAZ655365 IKV655365 IUR655365 JEN655365 JOJ655365 JYF655365 KIB655365 KRX655365 LBT655365 LLP655365 LVL655365 MFH655365 MPD655365 MYZ655365 NIV655365 NSR655365 OCN655365 OMJ655365 OWF655365 PGB655365 PPX655365 PZT655365 QJP655365 QTL655365 RDH655365 RND655365 RWZ655365 SGV655365 SQR655365 TAN655365 TKJ655365 TUF655365 UEB655365 UNX655365 UXT655365 VHP655365 VRL655365 WBH655365 WLD655365 WUZ655365 B720901 IN720901 SJ720901 ACF720901 AMB720901 AVX720901 BFT720901 BPP720901 BZL720901 CJH720901 CTD720901 DCZ720901 DMV720901 DWR720901 EGN720901 EQJ720901 FAF720901 FKB720901 FTX720901 GDT720901 GNP720901 GXL720901 HHH720901 HRD720901 IAZ720901 IKV720901 IUR720901 JEN720901 JOJ720901 JYF720901 KIB720901 KRX720901 LBT720901 LLP720901 LVL720901 MFH720901 MPD720901 MYZ720901 NIV720901 NSR720901 OCN720901 OMJ720901 OWF720901 PGB720901 PPX720901 PZT720901 QJP720901 QTL720901 RDH720901 RND720901 RWZ720901 SGV720901 SQR720901 TAN720901 TKJ720901 TUF720901 UEB720901 UNX720901 UXT720901 VHP720901 VRL720901 WBH720901 WLD720901 WUZ720901 B786437 IN786437 SJ786437 ACF786437 AMB786437 AVX786437 BFT786437 BPP786437 BZL786437 CJH786437 CTD786437 DCZ786437 DMV786437 DWR786437 EGN786437 EQJ786437 FAF786437 FKB786437 FTX786437 GDT786437 GNP786437 GXL786437 HHH786437 HRD786437 IAZ786437 IKV786437 IUR786437 JEN786437 JOJ786437 JYF786437 KIB786437 KRX786437 LBT786437 LLP786437 LVL786437 MFH786437 MPD786437 MYZ786437 NIV786437 NSR786437 OCN786437 OMJ786437 OWF786437 PGB786437 PPX786437 PZT786437 QJP786437 QTL786437 RDH786437 RND786437 RWZ786437 SGV786437 SQR786437 TAN786437 TKJ786437 TUF786437 UEB786437 UNX786437 UXT786437 VHP786437 VRL786437 WBH786437 WLD786437 WUZ786437 B851973 IN851973 SJ851973 ACF851973 AMB851973 AVX851973 BFT851973 BPP851973 BZL851973 CJH851973 CTD851973 DCZ851973 DMV851973 DWR851973 EGN851973 EQJ851973 FAF851973 FKB851973 FTX851973 GDT851973 GNP851973 GXL851973 HHH851973 HRD851973 IAZ851973 IKV851973 IUR851973 JEN851973 JOJ851973 JYF851973 KIB851973 KRX851973 LBT851973 LLP851973 LVL851973 MFH851973 MPD851973 MYZ851973 NIV851973 NSR851973 OCN851973 OMJ851973 OWF851973 PGB851973 PPX851973 PZT851973 QJP851973 QTL851973 RDH851973 RND851973 RWZ851973 SGV851973 SQR851973 TAN851973 TKJ851973 TUF851973 UEB851973 UNX851973 UXT851973 VHP851973 VRL851973 WBH851973 WLD851973 WUZ851973 B917509 IN917509 SJ917509 ACF917509 AMB917509 AVX917509 BFT917509 BPP917509 BZL917509 CJH917509 CTD917509 DCZ917509 DMV917509 DWR917509 EGN917509 EQJ917509 FAF917509 FKB917509 FTX917509 GDT917509 GNP917509 GXL917509 HHH917509 HRD917509 IAZ917509 IKV917509 IUR917509 JEN917509 JOJ917509 JYF917509 KIB917509 KRX917509 LBT917509 LLP917509 LVL917509 MFH917509 MPD917509 MYZ917509 NIV917509 NSR917509 OCN917509 OMJ917509 OWF917509 PGB917509 PPX917509 PZT917509 QJP917509 QTL917509 RDH917509 RND917509 RWZ917509 SGV917509 SQR917509 TAN917509 TKJ917509 TUF917509 UEB917509 UNX917509 UXT917509 VHP917509 VRL917509 WBH917509 WLD917509 WUZ917509 B983045 IN983045 SJ983045 ACF983045 AMB983045 AVX983045 BFT983045 BPP983045 BZL983045 CJH983045 CTD983045 DCZ983045 DMV983045 DWR983045 EGN983045 EQJ983045 FAF983045 FKB983045 FTX983045 GDT983045 GNP983045 GXL983045 HHH983045 HRD983045 IAZ983045 IKV983045 IUR983045 JEN983045 JOJ983045 JYF983045 KIB983045 KRX983045 LBT983045 LLP983045 LVL983045 MFH983045 MPD983045 MYZ983045 NIV983045 NSR983045 OCN983045 OMJ983045 OWF983045 PGB983045 PPX983045 PZT983045 QJP983045 QTL983045 RDH983045 RND983045 RWZ983045 SGV983045 SQR983045 TAN983045 TKJ983045 TUF983045 UEB983045 UNX983045 UXT983045 VHP983045 VRL983045 WBH983045 WLD983045 WUZ983045 B5 IN7:IN10 SJ7:SJ10 ACF7:ACF10 AMB7:AMB10 AVX7:AVX10 BFT7:BFT10 BPP7:BPP10 BZL7:BZL10 CJH7:CJH10 CTD7:CTD10 DCZ7:DCZ10 DMV7:DMV10 DWR7:DWR10 EGN7:EGN10 EQJ7:EQJ10 FAF7:FAF10 FKB7:FKB10 FTX7:FTX10 GDT7:GDT10 GNP7:GNP10 GXL7:GXL10 HHH7:HHH10 HRD7:HRD10 IAZ7:IAZ10 IKV7:IKV10 IUR7:IUR10 JEN7:JEN10 JOJ7:JOJ10 JYF7:JYF10 KIB7:KIB10 KRX7:KRX10 LBT7:LBT10 LLP7:LLP10 LVL7:LVL10 MFH7:MFH10 MPD7:MPD10 MYZ7:MYZ10 NIV7:NIV10 NSR7:NSR10 OCN7:OCN10 OMJ7:OMJ10 OWF7:OWF10 PGB7:PGB10 PPX7:PPX10 PZT7:PZT10 QJP7:QJP10 QTL7:QTL10 RDH7:RDH10 RND7:RND10 RWZ7:RWZ10 SGV7:SGV10 SQR7:SQR10 TAN7:TAN10 TKJ7:TKJ10 TUF7:TUF10 UEB7:UEB10 UNX7:UNX10 UXT7:UXT10 VHP7:VHP10 VRL7:VRL10 WBH7:WBH10 WLD7:WLD10 WUZ7:WUZ10 B65544:B65546 IN65544:IN65546 SJ65544:SJ65546 ACF65544:ACF65546 AMB65544:AMB65546 AVX65544:AVX65546 BFT65544:BFT65546 BPP65544:BPP65546 BZL65544:BZL65546 CJH65544:CJH65546 CTD65544:CTD65546 DCZ65544:DCZ65546 DMV65544:DMV65546 DWR65544:DWR65546 EGN65544:EGN65546 EQJ65544:EQJ65546 FAF65544:FAF65546 FKB65544:FKB65546 FTX65544:FTX65546 GDT65544:GDT65546 GNP65544:GNP65546 GXL65544:GXL65546 HHH65544:HHH65546 HRD65544:HRD65546 IAZ65544:IAZ65546 IKV65544:IKV65546 IUR65544:IUR65546 JEN65544:JEN65546 JOJ65544:JOJ65546 JYF65544:JYF65546 KIB65544:KIB65546 KRX65544:KRX65546 LBT65544:LBT65546 LLP65544:LLP65546 LVL65544:LVL65546 MFH65544:MFH65546 MPD65544:MPD65546 MYZ65544:MYZ65546 NIV65544:NIV65546 NSR65544:NSR65546 OCN65544:OCN65546 OMJ65544:OMJ65546 OWF65544:OWF65546 PGB65544:PGB65546 PPX65544:PPX65546 PZT65544:PZT65546 QJP65544:QJP65546 QTL65544:QTL65546 RDH65544:RDH65546 RND65544:RND65546 RWZ65544:RWZ65546 SGV65544:SGV65546 SQR65544:SQR65546 TAN65544:TAN65546 TKJ65544:TKJ65546 TUF65544:TUF65546 UEB65544:UEB65546 UNX65544:UNX65546 UXT65544:UXT65546 VHP65544:VHP65546 VRL65544:VRL65546 WBH65544:WBH65546 WLD65544:WLD65546 WUZ65544:WUZ65546 B131080:B131082 IN131080:IN131082 SJ131080:SJ131082 ACF131080:ACF131082 AMB131080:AMB131082 AVX131080:AVX131082 BFT131080:BFT131082 BPP131080:BPP131082 BZL131080:BZL131082 CJH131080:CJH131082 CTD131080:CTD131082 DCZ131080:DCZ131082 DMV131080:DMV131082 DWR131080:DWR131082 EGN131080:EGN131082 EQJ131080:EQJ131082 FAF131080:FAF131082 FKB131080:FKB131082 FTX131080:FTX131082 GDT131080:GDT131082 GNP131080:GNP131082 GXL131080:GXL131082 HHH131080:HHH131082 HRD131080:HRD131082 IAZ131080:IAZ131082 IKV131080:IKV131082 IUR131080:IUR131082 JEN131080:JEN131082 JOJ131080:JOJ131082 JYF131080:JYF131082 KIB131080:KIB131082 KRX131080:KRX131082 LBT131080:LBT131082 LLP131080:LLP131082 LVL131080:LVL131082 MFH131080:MFH131082 MPD131080:MPD131082 MYZ131080:MYZ131082 NIV131080:NIV131082 NSR131080:NSR131082 OCN131080:OCN131082 OMJ131080:OMJ131082 OWF131080:OWF131082 PGB131080:PGB131082 PPX131080:PPX131082 PZT131080:PZT131082 QJP131080:QJP131082 QTL131080:QTL131082 RDH131080:RDH131082 RND131080:RND131082 RWZ131080:RWZ131082 SGV131080:SGV131082 SQR131080:SQR131082 TAN131080:TAN131082 TKJ131080:TKJ131082 TUF131080:TUF131082 UEB131080:UEB131082 UNX131080:UNX131082 UXT131080:UXT131082 VHP131080:VHP131082 VRL131080:VRL131082 WBH131080:WBH131082 WLD131080:WLD131082 WUZ131080:WUZ131082 B196616:B196618 IN196616:IN196618 SJ196616:SJ196618 ACF196616:ACF196618 AMB196616:AMB196618 AVX196616:AVX196618 BFT196616:BFT196618 BPP196616:BPP196618 BZL196616:BZL196618 CJH196616:CJH196618 CTD196616:CTD196618 DCZ196616:DCZ196618 DMV196616:DMV196618 DWR196616:DWR196618 EGN196616:EGN196618 EQJ196616:EQJ196618 FAF196616:FAF196618 FKB196616:FKB196618 FTX196616:FTX196618 GDT196616:GDT196618 GNP196616:GNP196618 GXL196616:GXL196618 HHH196616:HHH196618 HRD196616:HRD196618 IAZ196616:IAZ196618 IKV196616:IKV196618 IUR196616:IUR196618 JEN196616:JEN196618 JOJ196616:JOJ196618 JYF196616:JYF196618 KIB196616:KIB196618 KRX196616:KRX196618 LBT196616:LBT196618 LLP196616:LLP196618 LVL196616:LVL196618 MFH196616:MFH196618 MPD196616:MPD196618 MYZ196616:MYZ196618 NIV196616:NIV196618 NSR196616:NSR196618 OCN196616:OCN196618 OMJ196616:OMJ196618 OWF196616:OWF196618 PGB196616:PGB196618 PPX196616:PPX196618 PZT196616:PZT196618 QJP196616:QJP196618 QTL196616:QTL196618 RDH196616:RDH196618 RND196616:RND196618 RWZ196616:RWZ196618 SGV196616:SGV196618 SQR196616:SQR196618 TAN196616:TAN196618 TKJ196616:TKJ196618 TUF196616:TUF196618 UEB196616:UEB196618 UNX196616:UNX196618 UXT196616:UXT196618 VHP196616:VHP196618 VRL196616:VRL196618 WBH196616:WBH196618 WLD196616:WLD196618 WUZ196616:WUZ196618 B262152:B262154 IN262152:IN262154 SJ262152:SJ262154 ACF262152:ACF262154 AMB262152:AMB262154 AVX262152:AVX262154 BFT262152:BFT262154 BPP262152:BPP262154 BZL262152:BZL262154 CJH262152:CJH262154 CTD262152:CTD262154 DCZ262152:DCZ262154 DMV262152:DMV262154 DWR262152:DWR262154 EGN262152:EGN262154 EQJ262152:EQJ262154 FAF262152:FAF262154 FKB262152:FKB262154 FTX262152:FTX262154 GDT262152:GDT262154 GNP262152:GNP262154 GXL262152:GXL262154 HHH262152:HHH262154 HRD262152:HRD262154 IAZ262152:IAZ262154 IKV262152:IKV262154 IUR262152:IUR262154 JEN262152:JEN262154 JOJ262152:JOJ262154 JYF262152:JYF262154 KIB262152:KIB262154 KRX262152:KRX262154 LBT262152:LBT262154 LLP262152:LLP262154 LVL262152:LVL262154 MFH262152:MFH262154 MPD262152:MPD262154 MYZ262152:MYZ262154 NIV262152:NIV262154 NSR262152:NSR262154 OCN262152:OCN262154 OMJ262152:OMJ262154 OWF262152:OWF262154 PGB262152:PGB262154 PPX262152:PPX262154 PZT262152:PZT262154 QJP262152:QJP262154 QTL262152:QTL262154 RDH262152:RDH262154 RND262152:RND262154 RWZ262152:RWZ262154 SGV262152:SGV262154 SQR262152:SQR262154 TAN262152:TAN262154 TKJ262152:TKJ262154 TUF262152:TUF262154 UEB262152:UEB262154 UNX262152:UNX262154 UXT262152:UXT262154 VHP262152:VHP262154 VRL262152:VRL262154 WBH262152:WBH262154 WLD262152:WLD262154 WUZ262152:WUZ262154 B327688:B327690 IN327688:IN327690 SJ327688:SJ327690 ACF327688:ACF327690 AMB327688:AMB327690 AVX327688:AVX327690 BFT327688:BFT327690 BPP327688:BPP327690 BZL327688:BZL327690 CJH327688:CJH327690 CTD327688:CTD327690 DCZ327688:DCZ327690 DMV327688:DMV327690 DWR327688:DWR327690 EGN327688:EGN327690 EQJ327688:EQJ327690 FAF327688:FAF327690 FKB327688:FKB327690 FTX327688:FTX327690 GDT327688:GDT327690 GNP327688:GNP327690 GXL327688:GXL327690 HHH327688:HHH327690 HRD327688:HRD327690 IAZ327688:IAZ327690 IKV327688:IKV327690 IUR327688:IUR327690 JEN327688:JEN327690 JOJ327688:JOJ327690 JYF327688:JYF327690 KIB327688:KIB327690 KRX327688:KRX327690 LBT327688:LBT327690 LLP327688:LLP327690 LVL327688:LVL327690 MFH327688:MFH327690 MPD327688:MPD327690 MYZ327688:MYZ327690 NIV327688:NIV327690 NSR327688:NSR327690 OCN327688:OCN327690 OMJ327688:OMJ327690 OWF327688:OWF327690 PGB327688:PGB327690 PPX327688:PPX327690 PZT327688:PZT327690 QJP327688:QJP327690 QTL327688:QTL327690 RDH327688:RDH327690 RND327688:RND327690 RWZ327688:RWZ327690 SGV327688:SGV327690 SQR327688:SQR327690 TAN327688:TAN327690 TKJ327688:TKJ327690 TUF327688:TUF327690 UEB327688:UEB327690 UNX327688:UNX327690 UXT327688:UXT327690 VHP327688:VHP327690 VRL327688:VRL327690 WBH327688:WBH327690 WLD327688:WLD327690 WUZ327688:WUZ327690 B393224:B393226 IN393224:IN393226 SJ393224:SJ393226 ACF393224:ACF393226 AMB393224:AMB393226 AVX393224:AVX393226 BFT393224:BFT393226 BPP393224:BPP393226 BZL393224:BZL393226 CJH393224:CJH393226 CTD393224:CTD393226 DCZ393224:DCZ393226 DMV393224:DMV393226 DWR393224:DWR393226 EGN393224:EGN393226 EQJ393224:EQJ393226 FAF393224:FAF393226 FKB393224:FKB393226 FTX393224:FTX393226 GDT393224:GDT393226 GNP393224:GNP393226 GXL393224:GXL393226 HHH393224:HHH393226 HRD393224:HRD393226 IAZ393224:IAZ393226 IKV393224:IKV393226 IUR393224:IUR393226 JEN393224:JEN393226 JOJ393224:JOJ393226 JYF393224:JYF393226 KIB393224:KIB393226 KRX393224:KRX393226 LBT393224:LBT393226 LLP393224:LLP393226 LVL393224:LVL393226 MFH393224:MFH393226 MPD393224:MPD393226 MYZ393224:MYZ393226 NIV393224:NIV393226 NSR393224:NSR393226 OCN393224:OCN393226 OMJ393224:OMJ393226 OWF393224:OWF393226 PGB393224:PGB393226 PPX393224:PPX393226 PZT393224:PZT393226 QJP393224:QJP393226 QTL393224:QTL393226 RDH393224:RDH393226 RND393224:RND393226 RWZ393224:RWZ393226 SGV393224:SGV393226 SQR393224:SQR393226 TAN393224:TAN393226 TKJ393224:TKJ393226 TUF393224:TUF393226 UEB393224:UEB393226 UNX393224:UNX393226 UXT393224:UXT393226 VHP393224:VHP393226 VRL393224:VRL393226 WBH393224:WBH393226 WLD393224:WLD393226 WUZ393224:WUZ393226 B458760:B458762 IN458760:IN458762 SJ458760:SJ458762 ACF458760:ACF458762 AMB458760:AMB458762 AVX458760:AVX458762 BFT458760:BFT458762 BPP458760:BPP458762 BZL458760:BZL458762 CJH458760:CJH458762 CTD458760:CTD458762 DCZ458760:DCZ458762 DMV458760:DMV458762 DWR458760:DWR458762 EGN458760:EGN458762 EQJ458760:EQJ458762 FAF458760:FAF458762 FKB458760:FKB458762 FTX458760:FTX458762 GDT458760:GDT458762 GNP458760:GNP458762 GXL458760:GXL458762 HHH458760:HHH458762 HRD458760:HRD458762 IAZ458760:IAZ458762 IKV458760:IKV458762 IUR458760:IUR458762 JEN458760:JEN458762 JOJ458760:JOJ458762 JYF458760:JYF458762 KIB458760:KIB458762 KRX458760:KRX458762 LBT458760:LBT458762 LLP458760:LLP458762 LVL458760:LVL458762 MFH458760:MFH458762 MPD458760:MPD458762 MYZ458760:MYZ458762 NIV458760:NIV458762 NSR458760:NSR458762 OCN458760:OCN458762 OMJ458760:OMJ458762 OWF458760:OWF458762 PGB458760:PGB458762 PPX458760:PPX458762 PZT458760:PZT458762 QJP458760:QJP458762 QTL458760:QTL458762 RDH458760:RDH458762 RND458760:RND458762 RWZ458760:RWZ458762 SGV458760:SGV458762 SQR458760:SQR458762 TAN458760:TAN458762 TKJ458760:TKJ458762 TUF458760:TUF458762 UEB458760:UEB458762 UNX458760:UNX458762 UXT458760:UXT458762 VHP458760:VHP458762 VRL458760:VRL458762 WBH458760:WBH458762 WLD458760:WLD458762 WUZ458760:WUZ458762 B524296:B524298 IN524296:IN524298 SJ524296:SJ524298 ACF524296:ACF524298 AMB524296:AMB524298 AVX524296:AVX524298 BFT524296:BFT524298 BPP524296:BPP524298 BZL524296:BZL524298 CJH524296:CJH524298 CTD524296:CTD524298 DCZ524296:DCZ524298 DMV524296:DMV524298 DWR524296:DWR524298 EGN524296:EGN524298 EQJ524296:EQJ524298 FAF524296:FAF524298 FKB524296:FKB524298 FTX524296:FTX524298 GDT524296:GDT524298 GNP524296:GNP524298 GXL524296:GXL524298 HHH524296:HHH524298 HRD524296:HRD524298 IAZ524296:IAZ524298 IKV524296:IKV524298 IUR524296:IUR524298 JEN524296:JEN524298 JOJ524296:JOJ524298 JYF524296:JYF524298 KIB524296:KIB524298 KRX524296:KRX524298 LBT524296:LBT524298 LLP524296:LLP524298 LVL524296:LVL524298 MFH524296:MFH524298 MPD524296:MPD524298 MYZ524296:MYZ524298 NIV524296:NIV524298 NSR524296:NSR524298 OCN524296:OCN524298 OMJ524296:OMJ524298 OWF524296:OWF524298 PGB524296:PGB524298 PPX524296:PPX524298 PZT524296:PZT524298 QJP524296:QJP524298 QTL524296:QTL524298 RDH524296:RDH524298 RND524296:RND524298 RWZ524296:RWZ524298 SGV524296:SGV524298 SQR524296:SQR524298 TAN524296:TAN524298 TKJ524296:TKJ524298 TUF524296:TUF524298 UEB524296:UEB524298 UNX524296:UNX524298 UXT524296:UXT524298 VHP524296:VHP524298 VRL524296:VRL524298 WBH524296:WBH524298 WLD524296:WLD524298 WUZ524296:WUZ524298 B589832:B589834 IN589832:IN589834 SJ589832:SJ589834 ACF589832:ACF589834 AMB589832:AMB589834 AVX589832:AVX589834 BFT589832:BFT589834 BPP589832:BPP589834 BZL589832:BZL589834 CJH589832:CJH589834 CTD589832:CTD589834 DCZ589832:DCZ589834 DMV589832:DMV589834 DWR589832:DWR589834 EGN589832:EGN589834 EQJ589832:EQJ589834 FAF589832:FAF589834 FKB589832:FKB589834 FTX589832:FTX589834 GDT589832:GDT589834 GNP589832:GNP589834 GXL589832:GXL589834 HHH589832:HHH589834 HRD589832:HRD589834 IAZ589832:IAZ589834 IKV589832:IKV589834 IUR589832:IUR589834 JEN589832:JEN589834 JOJ589832:JOJ589834 JYF589832:JYF589834 KIB589832:KIB589834 KRX589832:KRX589834 LBT589832:LBT589834 LLP589832:LLP589834 LVL589832:LVL589834 MFH589832:MFH589834 MPD589832:MPD589834 MYZ589832:MYZ589834 NIV589832:NIV589834 NSR589832:NSR589834 OCN589832:OCN589834 OMJ589832:OMJ589834 OWF589832:OWF589834 PGB589832:PGB589834 PPX589832:PPX589834 PZT589832:PZT589834 QJP589832:QJP589834 QTL589832:QTL589834 RDH589832:RDH589834 RND589832:RND589834 RWZ589832:RWZ589834 SGV589832:SGV589834 SQR589832:SQR589834 TAN589832:TAN589834 TKJ589832:TKJ589834 TUF589832:TUF589834 UEB589832:UEB589834 UNX589832:UNX589834 UXT589832:UXT589834 VHP589832:VHP589834 VRL589832:VRL589834 WBH589832:WBH589834 WLD589832:WLD589834 WUZ589832:WUZ589834 B655368:B655370 IN655368:IN655370 SJ655368:SJ655370 ACF655368:ACF655370 AMB655368:AMB655370 AVX655368:AVX655370 BFT655368:BFT655370 BPP655368:BPP655370 BZL655368:BZL655370 CJH655368:CJH655370 CTD655368:CTD655370 DCZ655368:DCZ655370 DMV655368:DMV655370 DWR655368:DWR655370 EGN655368:EGN655370 EQJ655368:EQJ655370 FAF655368:FAF655370 FKB655368:FKB655370 FTX655368:FTX655370 GDT655368:GDT655370 GNP655368:GNP655370 GXL655368:GXL655370 HHH655368:HHH655370 HRD655368:HRD655370 IAZ655368:IAZ655370 IKV655368:IKV655370 IUR655368:IUR655370 JEN655368:JEN655370 JOJ655368:JOJ655370 JYF655368:JYF655370 KIB655368:KIB655370 KRX655368:KRX655370 LBT655368:LBT655370 LLP655368:LLP655370 LVL655368:LVL655370 MFH655368:MFH655370 MPD655368:MPD655370 MYZ655368:MYZ655370 NIV655368:NIV655370 NSR655368:NSR655370 OCN655368:OCN655370 OMJ655368:OMJ655370 OWF655368:OWF655370 PGB655368:PGB655370 PPX655368:PPX655370 PZT655368:PZT655370 QJP655368:QJP655370 QTL655368:QTL655370 RDH655368:RDH655370 RND655368:RND655370 RWZ655368:RWZ655370 SGV655368:SGV655370 SQR655368:SQR655370 TAN655368:TAN655370 TKJ655368:TKJ655370 TUF655368:TUF655370 UEB655368:UEB655370 UNX655368:UNX655370 UXT655368:UXT655370 VHP655368:VHP655370 VRL655368:VRL655370 WBH655368:WBH655370 WLD655368:WLD655370 WUZ655368:WUZ655370 B720904:B720906 IN720904:IN720906 SJ720904:SJ720906 ACF720904:ACF720906 AMB720904:AMB720906 AVX720904:AVX720906 BFT720904:BFT720906 BPP720904:BPP720906 BZL720904:BZL720906 CJH720904:CJH720906 CTD720904:CTD720906 DCZ720904:DCZ720906 DMV720904:DMV720906 DWR720904:DWR720906 EGN720904:EGN720906 EQJ720904:EQJ720906 FAF720904:FAF720906 FKB720904:FKB720906 FTX720904:FTX720906 GDT720904:GDT720906 GNP720904:GNP720906 GXL720904:GXL720906 HHH720904:HHH720906 HRD720904:HRD720906 IAZ720904:IAZ720906 IKV720904:IKV720906 IUR720904:IUR720906 JEN720904:JEN720906 JOJ720904:JOJ720906 JYF720904:JYF720906 KIB720904:KIB720906 KRX720904:KRX720906 LBT720904:LBT720906 LLP720904:LLP720906 LVL720904:LVL720906 MFH720904:MFH720906 MPD720904:MPD720906 MYZ720904:MYZ720906 NIV720904:NIV720906 NSR720904:NSR720906 OCN720904:OCN720906 OMJ720904:OMJ720906 OWF720904:OWF720906 PGB720904:PGB720906 PPX720904:PPX720906 PZT720904:PZT720906 QJP720904:QJP720906 QTL720904:QTL720906 RDH720904:RDH720906 RND720904:RND720906 RWZ720904:RWZ720906 SGV720904:SGV720906 SQR720904:SQR720906 TAN720904:TAN720906 TKJ720904:TKJ720906 TUF720904:TUF720906 UEB720904:UEB720906 UNX720904:UNX720906 UXT720904:UXT720906 VHP720904:VHP720906 VRL720904:VRL720906 WBH720904:WBH720906 WLD720904:WLD720906 WUZ720904:WUZ720906 B786440:B786442 IN786440:IN786442 SJ786440:SJ786442 ACF786440:ACF786442 AMB786440:AMB786442 AVX786440:AVX786442 BFT786440:BFT786442 BPP786440:BPP786442 BZL786440:BZL786442 CJH786440:CJH786442 CTD786440:CTD786442 DCZ786440:DCZ786442 DMV786440:DMV786442 DWR786440:DWR786442 EGN786440:EGN786442 EQJ786440:EQJ786442 FAF786440:FAF786442 FKB786440:FKB786442 FTX786440:FTX786442 GDT786440:GDT786442 GNP786440:GNP786442 GXL786440:GXL786442 HHH786440:HHH786442 HRD786440:HRD786442 IAZ786440:IAZ786442 IKV786440:IKV786442 IUR786440:IUR786442 JEN786440:JEN786442 JOJ786440:JOJ786442 JYF786440:JYF786442 KIB786440:KIB786442 KRX786440:KRX786442 LBT786440:LBT786442 LLP786440:LLP786442 LVL786440:LVL786442 MFH786440:MFH786442 MPD786440:MPD786442 MYZ786440:MYZ786442 NIV786440:NIV786442 NSR786440:NSR786442 OCN786440:OCN786442 OMJ786440:OMJ786442 OWF786440:OWF786442 PGB786440:PGB786442 PPX786440:PPX786442 PZT786440:PZT786442 QJP786440:QJP786442 QTL786440:QTL786442 RDH786440:RDH786442 RND786440:RND786442 RWZ786440:RWZ786442 SGV786440:SGV786442 SQR786440:SQR786442 TAN786440:TAN786442 TKJ786440:TKJ786442 TUF786440:TUF786442 UEB786440:UEB786442 UNX786440:UNX786442 UXT786440:UXT786442 VHP786440:VHP786442 VRL786440:VRL786442 WBH786440:WBH786442 WLD786440:WLD786442 WUZ786440:WUZ786442 B851976:B851978 IN851976:IN851978 SJ851976:SJ851978 ACF851976:ACF851978 AMB851976:AMB851978 AVX851976:AVX851978 BFT851976:BFT851978 BPP851976:BPP851978 BZL851976:BZL851978 CJH851976:CJH851978 CTD851976:CTD851978 DCZ851976:DCZ851978 DMV851976:DMV851978 DWR851976:DWR851978 EGN851976:EGN851978 EQJ851976:EQJ851978 FAF851976:FAF851978 FKB851976:FKB851978 FTX851976:FTX851978 GDT851976:GDT851978 GNP851976:GNP851978 GXL851976:GXL851978 HHH851976:HHH851978 HRD851976:HRD851978 IAZ851976:IAZ851978 IKV851976:IKV851978 IUR851976:IUR851978 JEN851976:JEN851978 JOJ851976:JOJ851978 JYF851976:JYF851978 KIB851976:KIB851978 KRX851976:KRX851978 LBT851976:LBT851978 LLP851976:LLP851978 LVL851976:LVL851978 MFH851976:MFH851978 MPD851976:MPD851978 MYZ851976:MYZ851978 NIV851976:NIV851978 NSR851976:NSR851978 OCN851976:OCN851978 OMJ851976:OMJ851978 OWF851976:OWF851978 PGB851976:PGB851978 PPX851976:PPX851978 PZT851976:PZT851978 QJP851976:QJP851978 QTL851976:QTL851978 RDH851976:RDH851978 RND851976:RND851978 RWZ851976:RWZ851978 SGV851976:SGV851978 SQR851976:SQR851978 TAN851976:TAN851978 TKJ851976:TKJ851978 TUF851976:TUF851978 UEB851976:UEB851978 UNX851976:UNX851978 UXT851976:UXT851978 VHP851976:VHP851978 VRL851976:VRL851978 WBH851976:WBH851978 WLD851976:WLD851978 WUZ851976:WUZ851978 B917512:B917514 IN917512:IN917514 SJ917512:SJ917514 ACF917512:ACF917514 AMB917512:AMB917514 AVX917512:AVX917514 BFT917512:BFT917514 BPP917512:BPP917514 BZL917512:BZL917514 CJH917512:CJH917514 CTD917512:CTD917514 DCZ917512:DCZ917514 DMV917512:DMV917514 DWR917512:DWR917514 EGN917512:EGN917514 EQJ917512:EQJ917514 FAF917512:FAF917514 FKB917512:FKB917514 FTX917512:FTX917514 GDT917512:GDT917514 GNP917512:GNP917514 GXL917512:GXL917514 HHH917512:HHH917514 HRD917512:HRD917514 IAZ917512:IAZ917514 IKV917512:IKV917514 IUR917512:IUR917514 JEN917512:JEN917514 JOJ917512:JOJ917514 JYF917512:JYF917514 KIB917512:KIB917514 KRX917512:KRX917514 LBT917512:LBT917514 LLP917512:LLP917514 LVL917512:LVL917514 MFH917512:MFH917514 MPD917512:MPD917514 MYZ917512:MYZ917514 NIV917512:NIV917514 NSR917512:NSR917514 OCN917512:OCN917514 OMJ917512:OMJ917514 OWF917512:OWF917514 PGB917512:PGB917514 PPX917512:PPX917514 PZT917512:PZT917514 QJP917512:QJP917514 QTL917512:QTL917514 RDH917512:RDH917514 RND917512:RND917514 RWZ917512:RWZ917514 SGV917512:SGV917514 SQR917512:SQR917514 TAN917512:TAN917514 TKJ917512:TKJ917514 TUF917512:TUF917514 UEB917512:UEB917514 UNX917512:UNX917514 UXT917512:UXT917514 VHP917512:VHP917514 VRL917512:VRL917514 WBH917512:WBH917514 WLD917512:WLD917514 WUZ917512:WUZ917514 B983048:B983050 IN983048:IN983050 SJ983048:SJ983050 ACF983048:ACF983050 AMB983048:AMB983050 AVX983048:AVX983050 BFT983048:BFT983050 BPP983048:BPP983050 BZL983048:BZL983050 CJH983048:CJH983050 CTD983048:CTD983050 DCZ983048:DCZ983050 DMV983048:DMV983050 DWR983048:DWR983050 EGN983048:EGN983050 EQJ983048:EQJ983050 FAF983048:FAF983050 FKB983048:FKB983050 FTX983048:FTX983050 GDT983048:GDT983050 GNP983048:GNP983050 GXL983048:GXL983050 HHH983048:HHH983050 HRD983048:HRD983050 IAZ983048:IAZ983050 IKV983048:IKV983050 IUR983048:IUR983050 JEN983048:JEN983050 JOJ983048:JOJ983050 JYF983048:JYF983050 KIB983048:KIB983050 KRX983048:KRX983050 LBT983048:LBT983050 LLP983048:LLP983050 LVL983048:LVL983050 MFH983048:MFH983050 MPD983048:MPD983050 MYZ983048:MYZ983050 NIV983048:NIV983050 NSR983048:NSR983050 OCN983048:OCN983050 OMJ983048:OMJ983050 OWF983048:OWF983050 PGB983048:PGB983050 PPX983048:PPX983050 PZT983048:PZT983050 QJP983048:QJP983050 QTL983048:QTL983050 RDH983048:RDH983050 RND983048:RND983050 RWZ983048:RWZ983050 SGV983048:SGV983050 SQR983048:SQR983050 TAN983048:TAN983050 TKJ983048:TKJ983050 TUF983048:TUF983050 UEB983048:UEB983050 UNX983048:UNX983050 UXT983048:UXT983050 VHP983048:VHP983050 VRL983048:VRL983050 WBH983048:WBH983050 WLD983048:WLD983050 WUZ983048:WUZ983050 B7:B10"/>
    <dataValidation imeMode="off" allowBlank="1" showInputMessage="1" showErrorMessage="1" sqref="WVA983050:WVC983050 IO9:IQ10 SK9:SM10 ACG9:ACI10 AMC9:AME10 AVY9:AWA10 BFU9:BFW10 BPQ9:BPS10 BZM9:BZO10 CJI9:CJK10 CTE9:CTG10 DDA9:DDC10 DMW9:DMY10 DWS9:DWU10 EGO9:EGQ10 EQK9:EQM10 FAG9:FAI10 FKC9:FKE10 FTY9:FUA10 GDU9:GDW10 GNQ9:GNS10 GXM9:GXO10 HHI9:HHK10 HRE9:HRG10 IBA9:IBC10 IKW9:IKY10 IUS9:IUU10 JEO9:JEQ10 JOK9:JOM10 JYG9:JYI10 KIC9:KIE10 KRY9:KSA10 LBU9:LBW10 LLQ9:LLS10 LVM9:LVO10 MFI9:MFK10 MPE9:MPG10 MZA9:MZC10 NIW9:NIY10 NSS9:NSU10 OCO9:OCQ10 OMK9:OMM10 OWG9:OWI10 PGC9:PGE10 PPY9:PQA10 PZU9:PZW10 QJQ9:QJS10 QTM9:QTO10 RDI9:RDK10 RNE9:RNG10 RXA9:RXC10 SGW9:SGY10 SQS9:SQU10 TAO9:TAQ10 TKK9:TKM10 TUG9:TUI10 UEC9:UEE10 UNY9:UOA10 UXU9:UXW10 VHQ9:VHS10 VRM9:VRO10 WBI9:WBK10 WLE9:WLG10 WVA9:WVC10 C65546:E65546 IO65546:IQ65546 SK65546:SM65546 ACG65546:ACI65546 AMC65546:AME65546 AVY65546:AWA65546 BFU65546:BFW65546 BPQ65546:BPS65546 BZM65546:BZO65546 CJI65546:CJK65546 CTE65546:CTG65546 DDA65546:DDC65546 DMW65546:DMY65546 DWS65546:DWU65546 EGO65546:EGQ65546 EQK65546:EQM65546 FAG65546:FAI65546 FKC65546:FKE65546 FTY65546:FUA65546 GDU65546:GDW65546 GNQ65546:GNS65546 GXM65546:GXO65546 HHI65546:HHK65546 HRE65546:HRG65546 IBA65546:IBC65546 IKW65546:IKY65546 IUS65546:IUU65546 JEO65546:JEQ65546 JOK65546:JOM65546 JYG65546:JYI65546 KIC65546:KIE65546 KRY65546:KSA65546 LBU65546:LBW65546 LLQ65546:LLS65546 LVM65546:LVO65546 MFI65546:MFK65546 MPE65546:MPG65546 MZA65546:MZC65546 NIW65546:NIY65546 NSS65546:NSU65546 OCO65546:OCQ65546 OMK65546:OMM65546 OWG65546:OWI65546 PGC65546:PGE65546 PPY65546:PQA65546 PZU65546:PZW65546 QJQ65546:QJS65546 QTM65546:QTO65546 RDI65546:RDK65546 RNE65546:RNG65546 RXA65546:RXC65546 SGW65546:SGY65546 SQS65546:SQU65546 TAO65546:TAQ65546 TKK65546:TKM65546 TUG65546:TUI65546 UEC65546:UEE65546 UNY65546:UOA65546 UXU65546:UXW65546 VHQ65546:VHS65546 VRM65546:VRO65546 WBI65546:WBK65546 WLE65546:WLG65546 WVA65546:WVC65546 C131082:E131082 IO131082:IQ131082 SK131082:SM131082 ACG131082:ACI131082 AMC131082:AME131082 AVY131082:AWA131082 BFU131082:BFW131082 BPQ131082:BPS131082 BZM131082:BZO131082 CJI131082:CJK131082 CTE131082:CTG131082 DDA131082:DDC131082 DMW131082:DMY131082 DWS131082:DWU131082 EGO131082:EGQ131082 EQK131082:EQM131082 FAG131082:FAI131082 FKC131082:FKE131082 FTY131082:FUA131082 GDU131082:GDW131082 GNQ131082:GNS131082 GXM131082:GXO131082 HHI131082:HHK131082 HRE131082:HRG131082 IBA131082:IBC131082 IKW131082:IKY131082 IUS131082:IUU131082 JEO131082:JEQ131082 JOK131082:JOM131082 JYG131082:JYI131082 KIC131082:KIE131082 KRY131082:KSA131082 LBU131082:LBW131082 LLQ131082:LLS131082 LVM131082:LVO131082 MFI131082:MFK131082 MPE131082:MPG131082 MZA131082:MZC131082 NIW131082:NIY131082 NSS131082:NSU131082 OCO131082:OCQ131082 OMK131082:OMM131082 OWG131082:OWI131082 PGC131082:PGE131082 PPY131082:PQA131082 PZU131082:PZW131082 QJQ131082:QJS131082 QTM131082:QTO131082 RDI131082:RDK131082 RNE131082:RNG131082 RXA131082:RXC131082 SGW131082:SGY131082 SQS131082:SQU131082 TAO131082:TAQ131082 TKK131082:TKM131082 TUG131082:TUI131082 UEC131082:UEE131082 UNY131082:UOA131082 UXU131082:UXW131082 VHQ131082:VHS131082 VRM131082:VRO131082 WBI131082:WBK131082 WLE131082:WLG131082 WVA131082:WVC131082 C196618:E196618 IO196618:IQ196618 SK196618:SM196618 ACG196618:ACI196618 AMC196618:AME196618 AVY196618:AWA196618 BFU196618:BFW196618 BPQ196618:BPS196618 BZM196618:BZO196618 CJI196618:CJK196618 CTE196618:CTG196618 DDA196618:DDC196618 DMW196618:DMY196618 DWS196618:DWU196618 EGO196618:EGQ196618 EQK196618:EQM196618 FAG196618:FAI196618 FKC196618:FKE196618 FTY196618:FUA196618 GDU196618:GDW196618 GNQ196618:GNS196618 GXM196618:GXO196618 HHI196618:HHK196618 HRE196618:HRG196618 IBA196618:IBC196618 IKW196618:IKY196618 IUS196618:IUU196618 JEO196618:JEQ196618 JOK196618:JOM196618 JYG196618:JYI196618 KIC196618:KIE196618 KRY196618:KSA196618 LBU196618:LBW196618 LLQ196618:LLS196618 LVM196618:LVO196618 MFI196618:MFK196618 MPE196618:MPG196618 MZA196618:MZC196618 NIW196618:NIY196618 NSS196618:NSU196618 OCO196618:OCQ196618 OMK196618:OMM196618 OWG196618:OWI196618 PGC196618:PGE196618 PPY196618:PQA196618 PZU196618:PZW196618 QJQ196618:QJS196618 QTM196618:QTO196618 RDI196618:RDK196618 RNE196618:RNG196618 RXA196618:RXC196618 SGW196618:SGY196618 SQS196618:SQU196618 TAO196618:TAQ196618 TKK196618:TKM196618 TUG196618:TUI196618 UEC196618:UEE196618 UNY196618:UOA196618 UXU196618:UXW196618 VHQ196618:VHS196618 VRM196618:VRO196618 WBI196618:WBK196618 WLE196618:WLG196618 WVA196618:WVC196618 C262154:E262154 IO262154:IQ262154 SK262154:SM262154 ACG262154:ACI262154 AMC262154:AME262154 AVY262154:AWA262154 BFU262154:BFW262154 BPQ262154:BPS262154 BZM262154:BZO262154 CJI262154:CJK262154 CTE262154:CTG262154 DDA262154:DDC262154 DMW262154:DMY262154 DWS262154:DWU262154 EGO262154:EGQ262154 EQK262154:EQM262154 FAG262154:FAI262154 FKC262154:FKE262154 FTY262154:FUA262154 GDU262154:GDW262154 GNQ262154:GNS262154 GXM262154:GXO262154 HHI262154:HHK262154 HRE262154:HRG262154 IBA262154:IBC262154 IKW262154:IKY262154 IUS262154:IUU262154 JEO262154:JEQ262154 JOK262154:JOM262154 JYG262154:JYI262154 KIC262154:KIE262154 KRY262154:KSA262154 LBU262154:LBW262154 LLQ262154:LLS262154 LVM262154:LVO262154 MFI262154:MFK262154 MPE262154:MPG262154 MZA262154:MZC262154 NIW262154:NIY262154 NSS262154:NSU262154 OCO262154:OCQ262154 OMK262154:OMM262154 OWG262154:OWI262154 PGC262154:PGE262154 PPY262154:PQA262154 PZU262154:PZW262154 QJQ262154:QJS262154 QTM262154:QTO262154 RDI262154:RDK262154 RNE262154:RNG262154 RXA262154:RXC262154 SGW262154:SGY262154 SQS262154:SQU262154 TAO262154:TAQ262154 TKK262154:TKM262154 TUG262154:TUI262154 UEC262154:UEE262154 UNY262154:UOA262154 UXU262154:UXW262154 VHQ262154:VHS262154 VRM262154:VRO262154 WBI262154:WBK262154 WLE262154:WLG262154 WVA262154:WVC262154 C327690:E327690 IO327690:IQ327690 SK327690:SM327690 ACG327690:ACI327690 AMC327690:AME327690 AVY327690:AWA327690 BFU327690:BFW327690 BPQ327690:BPS327690 BZM327690:BZO327690 CJI327690:CJK327690 CTE327690:CTG327690 DDA327690:DDC327690 DMW327690:DMY327690 DWS327690:DWU327690 EGO327690:EGQ327690 EQK327690:EQM327690 FAG327690:FAI327690 FKC327690:FKE327690 FTY327690:FUA327690 GDU327690:GDW327690 GNQ327690:GNS327690 GXM327690:GXO327690 HHI327690:HHK327690 HRE327690:HRG327690 IBA327690:IBC327690 IKW327690:IKY327690 IUS327690:IUU327690 JEO327690:JEQ327690 JOK327690:JOM327690 JYG327690:JYI327690 KIC327690:KIE327690 KRY327690:KSA327690 LBU327690:LBW327690 LLQ327690:LLS327690 LVM327690:LVO327690 MFI327690:MFK327690 MPE327690:MPG327690 MZA327690:MZC327690 NIW327690:NIY327690 NSS327690:NSU327690 OCO327690:OCQ327690 OMK327690:OMM327690 OWG327690:OWI327690 PGC327690:PGE327690 PPY327690:PQA327690 PZU327690:PZW327690 QJQ327690:QJS327690 QTM327690:QTO327690 RDI327690:RDK327690 RNE327690:RNG327690 RXA327690:RXC327690 SGW327690:SGY327690 SQS327690:SQU327690 TAO327690:TAQ327690 TKK327690:TKM327690 TUG327690:TUI327690 UEC327690:UEE327690 UNY327690:UOA327690 UXU327690:UXW327690 VHQ327690:VHS327690 VRM327690:VRO327690 WBI327690:WBK327690 WLE327690:WLG327690 WVA327690:WVC327690 C393226:E393226 IO393226:IQ393226 SK393226:SM393226 ACG393226:ACI393226 AMC393226:AME393226 AVY393226:AWA393226 BFU393226:BFW393226 BPQ393226:BPS393226 BZM393226:BZO393226 CJI393226:CJK393226 CTE393226:CTG393226 DDA393226:DDC393226 DMW393226:DMY393226 DWS393226:DWU393226 EGO393226:EGQ393226 EQK393226:EQM393226 FAG393226:FAI393226 FKC393226:FKE393226 FTY393226:FUA393226 GDU393226:GDW393226 GNQ393226:GNS393226 GXM393226:GXO393226 HHI393226:HHK393226 HRE393226:HRG393226 IBA393226:IBC393226 IKW393226:IKY393226 IUS393226:IUU393226 JEO393226:JEQ393226 JOK393226:JOM393226 JYG393226:JYI393226 KIC393226:KIE393226 KRY393226:KSA393226 LBU393226:LBW393226 LLQ393226:LLS393226 LVM393226:LVO393226 MFI393226:MFK393226 MPE393226:MPG393226 MZA393226:MZC393226 NIW393226:NIY393226 NSS393226:NSU393226 OCO393226:OCQ393226 OMK393226:OMM393226 OWG393226:OWI393226 PGC393226:PGE393226 PPY393226:PQA393226 PZU393226:PZW393226 QJQ393226:QJS393226 QTM393226:QTO393226 RDI393226:RDK393226 RNE393226:RNG393226 RXA393226:RXC393226 SGW393226:SGY393226 SQS393226:SQU393226 TAO393226:TAQ393226 TKK393226:TKM393226 TUG393226:TUI393226 UEC393226:UEE393226 UNY393226:UOA393226 UXU393226:UXW393226 VHQ393226:VHS393226 VRM393226:VRO393226 WBI393226:WBK393226 WLE393226:WLG393226 WVA393226:WVC393226 C458762:E458762 IO458762:IQ458762 SK458762:SM458762 ACG458762:ACI458762 AMC458762:AME458762 AVY458762:AWA458762 BFU458762:BFW458762 BPQ458762:BPS458762 BZM458762:BZO458762 CJI458762:CJK458762 CTE458762:CTG458762 DDA458762:DDC458762 DMW458762:DMY458762 DWS458762:DWU458762 EGO458762:EGQ458762 EQK458762:EQM458762 FAG458762:FAI458762 FKC458762:FKE458762 FTY458762:FUA458762 GDU458762:GDW458762 GNQ458762:GNS458762 GXM458762:GXO458762 HHI458762:HHK458762 HRE458762:HRG458762 IBA458762:IBC458762 IKW458762:IKY458762 IUS458762:IUU458762 JEO458762:JEQ458762 JOK458762:JOM458762 JYG458762:JYI458762 KIC458762:KIE458762 KRY458762:KSA458762 LBU458762:LBW458762 LLQ458762:LLS458762 LVM458762:LVO458762 MFI458762:MFK458762 MPE458762:MPG458762 MZA458762:MZC458762 NIW458762:NIY458762 NSS458762:NSU458762 OCO458762:OCQ458762 OMK458762:OMM458762 OWG458762:OWI458762 PGC458762:PGE458762 PPY458762:PQA458762 PZU458762:PZW458762 QJQ458762:QJS458762 QTM458762:QTO458762 RDI458762:RDK458762 RNE458762:RNG458762 RXA458762:RXC458762 SGW458762:SGY458762 SQS458762:SQU458762 TAO458762:TAQ458762 TKK458762:TKM458762 TUG458762:TUI458762 UEC458762:UEE458762 UNY458762:UOA458762 UXU458762:UXW458762 VHQ458762:VHS458762 VRM458762:VRO458762 WBI458762:WBK458762 WLE458762:WLG458762 WVA458762:WVC458762 C524298:E524298 IO524298:IQ524298 SK524298:SM524298 ACG524298:ACI524298 AMC524298:AME524298 AVY524298:AWA524298 BFU524298:BFW524298 BPQ524298:BPS524298 BZM524298:BZO524298 CJI524298:CJK524298 CTE524298:CTG524298 DDA524298:DDC524298 DMW524298:DMY524298 DWS524298:DWU524298 EGO524298:EGQ524298 EQK524298:EQM524298 FAG524298:FAI524298 FKC524298:FKE524298 FTY524298:FUA524298 GDU524298:GDW524298 GNQ524298:GNS524298 GXM524298:GXO524298 HHI524298:HHK524298 HRE524298:HRG524298 IBA524298:IBC524298 IKW524298:IKY524298 IUS524298:IUU524298 JEO524298:JEQ524298 JOK524298:JOM524298 JYG524298:JYI524298 KIC524298:KIE524298 KRY524298:KSA524298 LBU524298:LBW524298 LLQ524298:LLS524298 LVM524298:LVO524298 MFI524298:MFK524298 MPE524298:MPG524298 MZA524298:MZC524298 NIW524298:NIY524298 NSS524298:NSU524298 OCO524298:OCQ524298 OMK524298:OMM524298 OWG524298:OWI524298 PGC524298:PGE524298 PPY524298:PQA524298 PZU524298:PZW524298 QJQ524298:QJS524298 QTM524298:QTO524298 RDI524298:RDK524298 RNE524298:RNG524298 RXA524298:RXC524298 SGW524298:SGY524298 SQS524298:SQU524298 TAO524298:TAQ524298 TKK524298:TKM524298 TUG524298:TUI524298 UEC524298:UEE524298 UNY524298:UOA524298 UXU524298:UXW524298 VHQ524298:VHS524298 VRM524298:VRO524298 WBI524298:WBK524298 WLE524298:WLG524298 WVA524298:WVC524298 C589834:E589834 IO589834:IQ589834 SK589834:SM589834 ACG589834:ACI589834 AMC589834:AME589834 AVY589834:AWA589834 BFU589834:BFW589834 BPQ589834:BPS589834 BZM589834:BZO589834 CJI589834:CJK589834 CTE589834:CTG589834 DDA589834:DDC589834 DMW589834:DMY589834 DWS589834:DWU589834 EGO589834:EGQ589834 EQK589834:EQM589834 FAG589834:FAI589834 FKC589834:FKE589834 FTY589834:FUA589834 GDU589834:GDW589834 GNQ589834:GNS589834 GXM589834:GXO589834 HHI589834:HHK589834 HRE589834:HRG589834 IBA589834:IBC589834 IKW589834:IKY589834 IUS589834:IUU589834 JEO589834:JEQ589834 JOK589834:JOM589834 JYG589834:JYI589834 KIC589834:KIE589834 KRY589834:KSA589834 LBU589834:LBW589834 LLQ589834:LLS589834 LVM589834:LVO589834 MFI589834:MFK589834 MPE589834:MPG589834 MZA589834:MZC589834 NIW589834:NIY589834 NSS589834:NSU589834 OCO589834:OCQ589834 OMK589834:OMM589834 OWG589834:OWI589834 PGC589834:PGE589834 PPY589834:PQA589834 PZU589834:PZW589834 QJQ589834:QJS589834 QTM589834:QTO589834 RDI589834:RDK589834 RNE589834:RNG589834 RXA589834:RXC589834 SGW589834:SGY589834 SQS589834:SQU589834 TAO589834:TAQ589834 TKK589834:TKM589834 TUG589834:TUI589834 UEC589834:UEE589834 UNY589834:UOA589834 UXU589834:UXW589834 VHQ589834:VHS589834 VRM589834:VRO589834 WBI589834:WBK589834 WLE589834:WLG589834 WVA589834:WVC589834 C655370:E655370 IO655370:IQ655370 SK655370:SM655370 ACG655370:ACI655370 AMC655370:AME655370 AVY655370:AWA655370 BFU655370:BFW655370 BPQ655370:BPS655370 BZM655370:BZO655370 CJI655370:CJK655370 CTE655370:CTG655370 DDA655370:DDC655370 DMW655370:DMY655370 DWS655370:DWU655370 EGO655370:EGQ655370 EQK655370:EQM655370 FAG655370:FAI655370 FKC655370:FKE655370 FTY655370:FUA655370 GDU655370:GDW655370 GNQ655370:GNS655370 GXM655370:GXO655370 HHI655370:HHK655370 HRE655370:HRG655370 IBA655370:IBC655370 IKW655370:IKY655370 IUS655370:IUU655370 JEO655370:JEQ655370 JOK655370:JOM655370 JYG655370:JYI655370 KIC655370:KIE655370 KRY655370:KSA655370 LBU655370:LBW655370 LLQ655370:LLS655370 LVM655370:LVO655370 MFI655370:MFK655370 MPE655370:MPG655370 MZA655370:MZC655370 NIW655370:NIY655370 NSS655370:NSU655370 OCO655370:OCQ655370 OMK655370:OMM655370 OWG655370:OWI655370 PGC655370:PGE655370 PPY655370:PQA655370 PZU655370:PZW655370 QJQ655370:QJS655370 QTM655370:QTO655370 RDI655370:RDK655370 RNE655370:RNG655370 RXA655370:RXC655370 SGW655370:SGY655370 SQS655370:SQU655370 TAO655370:TAQ655370 TKK655370:TKM655370 TUG655370:TUI655370 UEC655370:UEE655370 UNY655370:UOA655370 UXU655370:UXW655370 VHQ655370:VHS655370 VRM655370:VRO655370 WBI655370:WBK655370 WLE655370:WLG655370 WVA655370:WVC655370 C720906:E720906 IO720906:IQ720906 SK720906:SM720906 ACG720906:ACI720906 AMC720906:AME720906 AVY720906:AWA720906 BFU720906:BFW720906 BPQ720906:BPS720906 BZM720906:BZO720906 CJI720906:CJK720906 CTE720906:CTG720906 DDA720906:DDC720906 DMW720906:DMY720906 DWS720906:DWU720906 EGO720906:EGQ720906 EQK720906:EQM720906 FAG720906:FAI720906 FKC720906:FKE720906 FTY720906:FUA720906 GDU720906:GDW720906 GNQ720906:GNS720906 GXM720906:GXO720906 HHI720906:HHK720906 HRE720906:HRG720906 IBA720906:IBC720906 IKW720906:IKY720906 IUS720906:IUU720906 JEO720906:JEQ720906 JOK720906:JOM720906 JYG720906:JYI720906 KIC720906:KIE720906 KRY720906:KSA720906 LBU720906:LBW720906 LLQ720906:LLS720906 LVM720906:LVO720906 MFI720906:MFK720906 MPE720906:MPG720906 MZA720906:MZC720906 NIW720906:NIY720906 NSS720906:NSU720906 OCO720906:OCQ720906 OMK720906:OMM720906 OWG720906:OWI720906 PGC720906:PGE720906 PPY720906:PQA720906 PZU720906:PZW720906 QJQ720906:QJS720906 QTM720906:QTO720906 RDI720906:RDK720906 RNE720906:RNG720906 RXA720906:RXC720906 SGW720906:SGY720906 SQS720906:SQU720906 TAO720906:TAQ720906 TKK720906:TKM720906 TUG720906:TUI720906 UEC720906:UEE720906 UNY720906:UOA720906 UXU720906:UXW720906 VHQ720906:VHS720906 VRM720906:VRO720906 WBI720906:WBK720906 WLE720906:WLG720906 WVA720906:WVC720906 C786442:E786442 IO786442:IQ786442 SK786442:SM786442 ACG786442:ACI786442 AMC786442:AME786442 AVY786442:AWA786442 BFU786442:BFW786442 BPQ786442:BPS786442 BZM786442:BZO786442 CJI786442:CJK786442 CTE786442:CTG786442 DDA786442:DDC786442 DMW786442:DMY786442 DWS786442:DWU786442 EGO786442:EGQ786442 EQK786442:EQM786442 FAG786442:FAI786442 FKC786442:FKE786442 FTY786442:FUA786442 GDU786442:GDW786442 GNQ786442:GNS786442 GXM786442:GXO786442 HHI786442:HHK786442 HRE786442:HRG786442 IBA786442:IBC786442 IKW786442:IKY786442 IUS786442:IUU786442 JEO786442:JEQ786442 JOK786442:JOM786442 JYG786442:JYI786442 KIC786442:KIE786442 KRY786442:KSA786442 LBU786442:LBW786442 LLQ786442:LLS786442 LVM786442:LVO786442 MFI786442:MFK786442 MPE786442:MPG786442 MZA786442:MZC786442 NIW786442:NIY786442 NSS786442:NSU786442 OCO786442:OCQ786442 OMK786442:OMM786442 OWG786442:OWI786442 PGC786442:PGE786442 PPY786442:PQA786442 PZU786442:PZW786442 QJQ786442:QJS786442 QTM786442:QTO786442 RDI786442:RDK786442 RNE786442:RNG786442 RXA786442:RXC786442 SGW786442:SGY786442 SQS786442:SQU786442 TAO786442:TAQ786442 TKK786442:TKM786442 TUG786442:TUI786442 UEC786442:UEE786442 UNY786442:UOA786442 UXU786442:UXW786442 VHQ786442:VHS786442 VRM786442:VRO786442 WBI786442:WBK786442 WLE786442:WLG786442 WVA786442:WVC786442 C851978:E851978 IO851978:IQ851978 SK851978:SM851978 ACG851978:ACI851978 AMC851978:AME851978 AVY851978:AWA851978 BFU851978:BFW851978 BPQ851978:BPS851978 BZM851978:BZO851978 CJI851978:CJK851978 CTE851978:CTG851978 DDA851978:DDC851978 DMW851978:DMY851978 DWS851978:DWU851978 EGO851978:EGQ851978 EQK851978:EQM851978 FAG851978:FAI851978 FKC851978:FKE851978 FTY851978:FUA851978 GDU851978:GDW851978 GNQ851978:GNS851978 GXM851978:GXO851978 HHI851978:HHK851978 HRE851978:HRG851978 IBA851978:IBC851978 IKW851978:IKY851978 IUS851978:IUU851978 JEO851978:JEQ851978 JOK851978:JOM851978 JYG851978:JYI851978 KIC851978:KIE851978 KRY851978:KSA851978 LBU851978:LBW851978 LLQ851978:LLS851978 LVM851978:LVO851978 MFI851978:MFK851978 MPE851978:MPG851978 MZA851978:MZC851978 NIW851978:NIY851978 NSS851978:NSU851978 OCO851978:OCQ851978 OMK851978:OMM851978 OWG851978:OWI851978 PGC851978:PGE851978 PPY851978:PQA851978 PZU851978:PZW851978 QJQ851978:QJS851978 QTM851978:QTO851978 RDI851978:RDK851978 RNE851978:RNG851978 RXA851978:RXC851978 SGW851978:SGY851978 SQS851978:SQU851978 TAO851978:TAQ851978 TKK851978:TKM851978 TUG851978:TUI851978 UEC851978:UEE851978 UNY851978:UOA851978 UXU851978:UXW851978 VHQ851978:VHS851978 VRM851978:VRO851978 WBI851978:WBK851978 WLE851978:WLG851978 WVA851978:WVC851978 C917514:E917514 IO917514:IQ917514 SK917514:SM917514 ACG917514:ACI917514 AMC917514:AME917514 AVY917514:AWA917514 BFU917514:BFW917514 BPQ917514:BPS917514 BZM917514:BZO917514 CJI917514:CJK917514 CTE917514:CTG917514 DDA917514:DDC917514 DMW917514:DMY917514 DWS917514:DWU917514 EGO917514:EGQ917514 EQK917514:EQM917514 FAG917514:FAI917514 FKC917514:FKE917514 FTY917514:FUA917514 GDU917514:GDW917514 GNQ917514:GNS917514 GXM917514:GXO917514 HHI917514:HHK917514 HRE917514:HRG917514 IBA917514:IBC917514 IKW917514:IKY917514 IUS917514:IUU917514 JEO917514:JEQ917514 JOK917514:JOM917514 JYG917514:JYI917514 KIC917514:KIE917514 KRY917514:KSA917514 LBU917514:LBW917514 LLQ917514:LLS917514 LVM917514:LVO917514 MFI917514:MFK917514 MPE917514:MPG917514 MZA917514:MZC917514 NIW917514:NIY917514 NSS917514:NSU917514 OCO917514:OCQ917514 OMK917514:OMM917514 OWG917514:OWI917514 PGC917514:PGE917514 PPY917514:PQA917514 PZU917514:PZW917514 QJQ917514:QJS917514 QTM917514:QTO917514 RDI917514:RDK917514 RNE917514:RNG917514 RXA917514:RXC917514 SGW917514:SGY917514 SQS917514:SQU917514 TAO917514:TAQ917514 TKK917514:TKM917514 TUG917514:TUI917514 UEC917514:UEE917514 UNY917514:UOA917514 UXU917514:UXW917514 VHQ917514:VHS917514 VRM917514:VRO917514 WBI917514:WBK917514 WLE917514:WLG917514 WVA917514:WVC917514 C983050:E983050 IO983050:IQ983050 SK983050:SM983050 ACG983050:ACI983050 AMC983050:AME983050 AVY983050:AWA983050 BFU983050:BFW983050 BPQ983050:BPS983050 BZM983050:BZO983050 CJI983050:CJK983050 CTE983050:CTG983050 DDA983050:DDC983050 DMW983050:DMY983050 DWS983050:DWU983050 EGO983050:EGQ983050 EQK983050:EQM983050 FAG983050:FAI983050 FKC983050:FKE983050 FTY983050:FUA983050 GDU983050:GDW983050 GNQ983050:GNS983050 GXM983050:GXO983050 HHI983050:HHK983050 HRE983050:HRG983050 IBA983050:IBC983050 IKW983050:IKY983050 IUS983050:IUU983050 JEO983050:JEQ983050 JOK983050:JOM983050 JYG983050:JYI983050 KIC983050:KIE983050 KRY983050:KSA983050 LBU983050:LBW983050 LLQ983050:LLS983050 LVM983050:LVO983050 MFI983050:MFK983050 MPE983050:MPG983050 MZA983050:MZC983050 NIW983050:NIY983050 NSS983050:NSU983050 OCO983050:OCQ983050 OMK983050:OMM983050 OWG983050:OWI983050 PGC983050:PGE983050 PPY983050:PQA983050 PZU983050:PZW983050 QJQ983050:QJS983050 QTM983050:QTO983050 RDI983050:RDK983050 RNE983050:RNG983050 RXA983050:RXC983050 SGW983050:SGY983050 SQS983050:SQU983050 TAO983050:TAQ983050 TKK983050:TKM983050 TUG983050:TUI983050 UEC983050:UEE983050 UNY983050:UOA983050 UXU983050:UXW983050 VHQ983050:VHS983050 VRM983050:VRO983050 WBI983050:WBK983050 WLE983050:WLG983050 C9:E9"/>
    <dataValidation imeMode="hiragana" allowBlank="1" showInputMessage="1" showErrorMessage="1" sqref="C8:E8 IO8:IQ8 SK8:SM8 ACG8:ACI8 AMC8:AME8 AVY8:AWA8 BFU8:BFW8 BPQ8:BPS8 BZM8:BZO8 CJI8:CJK8 CTE8:CTG8 DDA8:DDC8 DMW8:DMY8 DWS8:DWU8 EGO8:EGQ8 EQK8:EQM8 FAG8:FAI8 FKC8:FKE8 FTY8:FUA8 GDU8:GDW8 GNQ8:GNS8 GXM8:GXO8 HHI8:HHK8 HRE8:HRG8 IBA8:IBC8 IKW8:IKY8 IUS8:IUU8 JEO8:JEQ8 JOK8:JOM8 JYG8:JYI8 KIC8:KIE8 KRY8:KSA8 LBU8:LBW8 LLQ8:LLS8 LVM8:LVO8 MFI8:MFK8 MPE8:MPG8 MZA8:MZC8 NIW8:NIY8 NSS8:NSU8 OCO8:OCQ8 OMK8:OMM8 OWG8:OWI8 PGC8:PGE8 PPY8:PQA8 PZU8:PZW8 QJQ8:QJS8 QTM8:QTO8 RDI8:RDK8 RNE8:RNG8 RXA8:RXC8 SGW8:SGY8 SQS8:SQU8 TAO8:TAQ8 TKK8:TKM8 TUG8:TUI8 UEC8:UEE8 UNY8:UOA8 UXU8:UXW8 VHQ8:VHS8 VRM8:VRO8 WBI8:WBK8 WLE8:WLG8 WVA8:WVC8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WVA983049:WVC983049 C3:E3"/>
    <dataValidation imeMode="halfKatak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dataValidation type="list" imeMode="hiragana" allowBlank="1" showInputMessage="1" showErrorMessage="1" sqref="C4:E4">
      <formula1>$N$4:$N$104</formula1>
    </dataValidation>
    <dataValidation type="custom" imeMode="off" allowBlank="1" showInputMessage="1" showErrorMessage="1" errorTitle="エラー" error="半角大文字で入力してください" sqref="C10:E10">
      <formula1>EXACT(UPPER(C10),C10)</formula1>
    </dataValidation>
    <dataValidation type="list" allowBlank="1" showInputMessage="1" showErrorMessage="1" sqref="C2:E2">
      <formula1>$Q$8:$Q$9</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59999389629810485"/>
  </sheetPr>
  <dimension ref="A1:BA238"/>
  <sheetViews>
    <sheetView workbookViewId="0">
      <selection activeCell="I11" sqref="I11"/>
    </sheetView>
  </sheetViews>
  <sheetFormatPr defaultColWidth="9" defaultRowHeight="13.5"/>
  <cols>
    <col min="1" max="1" width="4.5" style="1" bestFit="1" customWidth="1"/>
    <col min="2" max="2" width="12" style="1" hidden="1" customWidth="1"/>
    <col min="3" max="3" width="8.625" style="1" customWidth="1"/>
    <col min="4" max="5" width="17.5" style="1" customWidth="1"/>
    <col min="6" max="7" width="16.625" style="1" customWidth="1"/>
    <col min="8" max="8" width="11.5" style="1" customWidth="1"/>
    <col min="9" max="9" width="5.5" style="1" bestFit="1" customWidth="1"/>
    <col min="10" max="10" width="6.625" style="1" customWidth="1"/>
    <col min="11" max="11" width="12" style="1" customWidth="1"/>
    <col min="12" max="13" width="19.5" style="1" customWidth="1"/>
    <col min="14" max="14" width="15.5" style="1" hidden="1" customWidth="1"/>
    <col min="15" max="16" width="16.25" style="1" hidden="1" customWidth="1"/>
    <col min="17" max="17" width="4.5" style="1" hidden="1" customWidth="1"/>
    <col min="18" max="19" width="19.375" style="1" customWidth="1"/>
    <col min="20" max="20" width="3.5" style="1" hidden="1" customWidth="1"/>
    <col min="21" max="21" width="8.75" style="1" hidden="1" customWidth="1"/>
    <col min="22" max="22" width="3.5" style="1" hidden="1" customWidth="1"/>
    <col min="23" max="23" width="8.375" style="1" hidden="1" customWidth="1"/>
    <col min="24" max="24" width="9" style="1"/>
    <col min="25" max="26" width="9" style="1" customWidth="1"/>
    <col min="27" max="27" width="13.875" style="2" hidden="1" customWidth="1"/>
    <col min="28" max="28" width="13.875" style="1" hidden="1" customWidth="1"/>
    <col min="29" max="29" width="9" style="1" hidden="1" customWidth="1"/>
    <col min="30" max="30" width="6.5" style="1" hidden="1" customWidth="1"/>
    <col min="31" max="32" width="16.125" style="1" hidden="1" customWidth="1"/>
    <col min="33" max="34" width="5.5" style="1" hidden="1" customWidth="1"/>
    <col min="35" max="35" width="9.5" style="5" hidden="1" customWidth="1"/>
    <col min="36" max="36" width="6.5" style="1" hidden="1" customWidth="1"/>
    <col min="37" max="38" width="16.125" style="1" hidden="1" customWidth="1"/>
    <col min="39" max="40" width="5.5" style="1" hidden="1" customWidth="1"/>
    <col min="41" max="41" width="10.5" style="1" hidden="1" customWidth="1"/>
    <col min="42" max="50" width="9" style="1" hidden="1" customWidth="1"/>
    <col min="51" max="51" width="9" style="219" hidden="1" customWidth="1"/>
    <col min="52" max="53" width="9" style="1" hidden="1" customWidth="1"/>
    <col min="54" max="66" width="9" style="1" customWidth="1"/>
    <col min="67" max="16384" width="9" style="1"/>
  </cols>
  <sheetData>
    <row r="1" spans="1:51" ht="17.25">
      <c r="A1" s="7" t="s">
        <v>128</v>
      </c>
      <c r="B1" s="7"/>
      <c r="C1" s="7"/>
      <c r="F1" s="114" t="str">
        <f>IF(①団体情報入力!D6="","",①団体情報入力!D6)</f>
        <v/>
      </c>
      <c r="AY1" s="219" t="s">
        <v>303</v>
      </c>
    </row>
    <row r="2" spans="1:51" ht="32.25">
      <c r="A2" s="3"/>
      <c r="B2" s="3"/>
      <c r="C2" s="142" t="s">
        <v>131</v>
      </c>
      <c r="D2" s="18"/>
      <c r="E2" s="18"/>
      <c r="F2" s="18"/>
      <c r="G2" s="18"/>
      <c r="H2" s="18"/>
      <c r="I2" s="18"/>
      <c r="J2" s="18"/>
      <c r="K2" s="18"/>
      <c r="L2" s="18"/>
      <c r="M2" s="467" t="s">
        <v>699</v>
      </c>
      <c r="N2" s="467"/>
      <c r="O2" s="467"/>
      <c r="P2" s="467"/>
      <c r="Q2" s="467"/>
      <c r="R2" s="467"/>
      <c r="AY2" s="219" t="s">
        <v>304</v>
      </c>
    </row>
    <row r="3" spans="1:51">
      <c r="A3" s="3"/>
      <c r="B3" s="3"/>
      <c r="C3" s="66" t="s">
        <v>107</v>
      </c>
      <c r="D3" s="18"/>
      <c r="E3" s="18"/>
      <c r="F3" s="18"/>
      <c r="G3" s="18"/>
      <c r="H3" s="18"/>
      <c r="I3" s="18"/>
      <c r="J3" s="18"/>
      <c r="K3" s="18"/>
      <c r="L3" s="18"/>
      <c r="M3" s="306" t="s">
        <v>102</v>
      </c>
      <c r="N3" s="307"/>
      <c r="O3" s="307"/>
      <c r="P3" s="306"/>
      <c r="Q3" s="308"/>
      <c r="R3" s="306" t="s">
        <v>103</v>
      </c>
      <c r="AY3" s="219" t="s">
        <v>305</v>
      </c>
    </row>
    <row r="4" spans="1:51" ht="14.25" thickBot="1">
      <c r="A4" s="3"/>
      <c r="B4" s="3"/>
      <c r="C4" s="66" t="s">
        <v>108</v>
      </c>
      <c r="D4" s="18"/>
      <c r="E4" s="18"/>
      <c r="F4" s="18"/>
      <c r="G4" s="18"/>
      <c r="H4" s="18"/>
      <c r="I4" s="18"/>
      <c r="J4" s="18"/>
      <c r="K4" s="18"/>
      <c r="L4" s="18"/>
      <c r="M4" s="306" t="s">
        <v>697</v>
      </c>
      <c r="N4" s="307" t="s">
        <v>698</v>
      </c>
      <c r="O4" s="307"/>
      <c r="P4" s="306"/>
      <c r="Q4" s="309"/>
      <c r="R4" s="306" t="s">
        <v>698</v>
      </c>
      <c r="AY4" s="219" t="s">
        <v>306</v>
      </c>
    </row>
    <row r="5" spans="1:51" ht="14.25" thickBot="1">
      <c r="A5" s="3"/>
      <c r="B5" s="3"/>
      <c r="C5" s="66" t="s">
        <v>132</v>
      </c>
      <c r="D5" s="18"/>
      <c r="E5" s="18"/>
      <c r="F5" s="18"/>
      <c r="G5" s="18"/>
      <c r="H5" s="18"/>
      <c r="I5" s="18"/>
      <c r="J5" s="18"/>
      <c r="K5" s="18"/>
      <c r="L5" s="18"/>
      <c r="M5" s="306" t="s">
        <v>700</v>
      </c>
      <c r="N5" s="307"/>
      <c r="O5" s="307"/>
      <c r="P5" s="306"/>
      <c r="Q5" s="309"/>
      <c r="R5" s="310" t="s">
        <v>701</v>
      </c>
      <c r="S5" s="464"/>
      <c r="T5" s="465"/>
      <c r="U5" s="465"/>
      <c r="V5" s="465"/>
      <c r="W5" s="466"/>
      <c r="AY5" s="219" t="s">
        <v>307</v>
      </c>
    </row>
    <row r="6" spans="1:51" ht="14.25" thickBot="1">
      <c r="A6" s="3"/>
      <c r="B6" s="3"/>
      <c r="C6" s="35" t="s">
        <v>98</v>
      </c>
      <c r="D6" s="18"/>
      <c r="E6" s="18"/>
      <c r="F6" s="18"/>
      <c r="G6" s="18"/>
      <c r="H6" s="18"/>
      <c r="I6" s="18"/>
      <c r="J6" s="18"/>
      <c r="K6" s="18"/>
      <c r="L6" s="18"/>
      <c r="M6" s="306" t="s">
        <v>701</v>
      </c>
      <c r="N6" s="18"/>
      <c r="O6" s="18"/>
      <c r="Q6" s="57"/>
      <c r="S6" s="324"/>
      <c r="T6" s="325"/>
      <c r="U6" s="468"/>
      <c r="V6" s="469"/>
      <c r="W6" s="470"/>
      <c r="AY6" s="219" t="s">
        <v>308</v>
      </c>
    </row>
    <row r="7" spans="1:51" ht="14.25" thickBot="1">
      <c r="A7" s="3"/>
      <c r="B7" s="3"/>
      <c r="C7" s="35" t="s">
        <v>99</v>
      </c>
      <c r="D7" s="18"/>
      <c r="E7" s="18"/>
      <c r="F7" s="18"/>
      <c r="G7" s="18"/>
      <c r="H7" s="18"/>
      <c r="I7" s="18"/>
      <c r="J7" s="18"/>
      <c r="K7" s="18"/>
      <c r="L7" s="18"/>
      <c r="N7" s="18"/>
      <c r="O7" s="18"/>
      <c r="Q7" s="57"/>
      <c r="S7" s="326"/>
      <c r="T7" s="327"/>
      <c r="U7" s="328"/>
      <c r="V7" s="329"/>
      <c r="W7" s="330"/>
      <c r="AY7" s="219" t="s">
        <v>309</v>
      </c>
    </row>
    <row r="8" spans="1:51" ht="14.25" thickBot="1">
      <c r="S8" s="331"/>
      <c r="T8" s="332"/>
      <c r="U8" s="333"/>
      <c r="V8" s="334"/>
      <c r="W8" s="335"/>
      <c r="AY8" s="219" t="s">
        <v>310</v>
      </c>
    </row>
    <row r="9" spans="1:51" ht="36.75" customHeight="1">
      <c r="A9" s="19"/>
      <c r="B9" s="206" t="s">
        <v>279</v>
      </c>
      <c r="C9" s="208" t="s">
        <v>278</v>
      </c>
      <c r="D9" s="25" t="s">
        <v>95</v>
      </c>
      <c r="E9" s="25" t="s">
        <v>271</v>
      </c>
      <c r="F9" s="471" t="s">
        <v>171</v>
      </c>
      <c r="G9" s="472"/>
      <c r="H9" s="216" t="s">
        <v>301</v>
      </c>
      <c r="I9" s="206" t="s">
        <v>38</v>
      </c>
      <c r="J9" s="20" t="s">
        <v>1</v>
      </c>
      <c r="K9" s="207" t="s">
        <v>277</v>
      </c>
      <c r="L9" s="124" t="s">
        <v>692</v>
      </c>
      <c r="M9" s="22" t="s">
        <v>693</v>
      </c>
      <c r="N9" s="19" t="s">
        <v>124</v>
      </c>
      <c r="O9" s="124" t="s">
        <v>40</v>
      </c>
      <c r="P9" s="22" t="s">
        <v>41</v>
      </c>
      <c r="Q9" s="19" t="s">
        <v>125</v>
      </c>
      <c r="R9" s="129" t="s">
        <v>694</v>
      </c>
      <c r="S9" s="22" t="s">
        <v>695</v>
      </c>
      <c r="T9" s="475" t="s">
        <v>43</v>
      </c>
      <c r="U9" s="476"/>
      <c r="V9" s="481" t="s">
        <v>44</v>
      </c>
      <c r="W9" s="482"/>
      <c r="AY9" s="219" t="s">
        <v>311</v>
      </c>
    </row>
    <row r="10" spans="1:51">
      <c r="A10" s="26" t="s">
        <v>42</v>
      </c>
      <c r="B10" s="125">
        <v>123456789</v>
      </c>
      <c r="C10" s="125">
        <v>1234</v>
      </c>
      <c r="D10" s="15" t="s">
        <v>272</v>
      </c>
      <c r="E10" s="15" t="s">
        <v>273</v>
      </c>
      <c r="F10" s="15" t="s">
        <v>172</v>
      </c>
      <c r="G10" s="154" t="s">
        <v>173</v>
      </c>
      <c r="H10" s="217" t="s">
        <v>302</v>
      </c>
      <c r="I10" s="210" t="s">
        <v>2</v>
      </c>
      <c r="J10" s="15" t="s">
        <v>276</v>
      </c>
      <c r="K10" s="127">
        <v>20000101</v>
      </c>
      <c r="L10" s="127" t="s">
        <v>74</v>
      </c>
      <c r="M10" s="24">
        <v>12.53</v>
      </c>
      <c r="N10" s="23"/>
      <c r="O10" s="127" t="s">
        <v>75</v>
      </c>
      <c r="P10" s="24" t="s">
        <v>64</v>
      </c>
      <c r="Q10" s="23"/>
      <c r="R10" s="127" t="s">
        <v>76</v>
      </c>
      <c r="S10" s="153" t="s">
        <v>170</v>
      </c>
      <c r="T10" s="477" t="s">
        <v>49</v>
      </c>
      <c r="U10" s="478"/>
      <c r="V10" s="477" t="s">
        <v>49</v>
      </c>
      <c r="W10" s="478"/>
      <c r="AD10" s="5" t="s">
        <v>0</v>
      </c>
      <c r="AE10" s="5" t="s">
        <v>45</v>
      </c>
      <c r="AF10" s="5" t="s">
        <v>86</v>
      </c>
      <c r="AG10" s="5" t="s">
        <v>38</v>
      </c>
      <c r="AH10" s="5" t="s">
        <v>1</v>
      </c>
      <c r="AI10" s="8" t="s">
        <v>100</v>
      </c>
      <c r="AJ10" s="5" t="s">
        <v>0</v>
      </c>
      <c r="AK10" s="5" t="s">
        <v>45</v>
      </c>
      <c r="AL10" s="5" t="s">
        <v>86</v>
      </c>
      <c r="AM10" s="5" t="s">
        <v>38</v>
      </c>
      <c r="AN10" s="5" t="s">
        <v>1</v>
      </c>
      <c r="AO10" s="5" t="s">
        <v>100</v>
      </c>
      <c r="AP10" s="1" t="s">
        <v>101</v>
      </c>
      <c r="AQ10" s="1">
        <f>COUNT(AQ11:AQ100)</f>
        <v>0</v>
      </c>
      <c r="AR10" s="1" t="s">
        <v>104</v>
      </c>
      <c r="AS10" s="1">
        <f>COUNT(AS11:AS100)</f>
        <v>0</v>
      </c>
      <c r="AT10" s="1" t="s">
        <v>105</v>
      </c>
      <c r="AU10" s="1">
        <f>COUNT(AU11:AU100)</f>
        <v>0</v>
      </c>
      <c r="AV10" s="1" t="s">
        <v>106</v>
      </c>
      <c r="AW10" s="1">
        <f>COUNT(AW11:AW100)</f>
        <v>0</v>
      </c>
      <c r="AY10" s="219" t="s">
        <v>312</v>
      </c>
    </row>
    <row r="11" spans="1:51" ht="38.25" customHeight="1">
      <c r="A11" s="27">
        <v>1</v>
      </c>
      <c r="B11" s="223"/>
      <c r="C11" s="146"/>
      <c r="D11" s="49"/>
      <c r="E11" s="49"/>
      <c r="F11" s="49"/>
      <c r="G11" s="204"/>
      <c r="H11" s="218"/>
      <c r="I11" s="211"/>
      <c r="J11" s="49"/>
      <c r="K11" s="128"/>
      <c r="L11" s="128"/>
      <c r="M11" s="107"/>
      <c r="N11" s="50"/>
      <c r="O11" s="128"/>
      <c r="P11" s="107"/>
      <c r="Q11" s="50"/>
      <c r="R11" s="128"/>
      <c r="S11" s="226"/>
      <c r="T11" s="473"/>
      <c r="U11" s="474"/>
      <c r="V11" s="473"/>
      <c r="W11" s="474"/>
      <c r="AA11" s="2" t="str">
        <f>IF(種目情報!A4="","",種目情報!A4)</f>
        <v>一般⬇</v>
      </c>
      <c r="AB11" s="2" t="str">
        <f>IF(種目情報!E4="","",種目情報!E4)</f>
        <v>一般高校⬇</v>
      </c>
      <c r="AD11" s="5" t="str">
        <f t="shared" ref="AD11:AD42" si="0">IF(I11="男",C11,"")</f>
        <v/>
      </c>
      <c r="AE11" s="5" t="str">
        <f t="shared" ref="AE11:AE42" si="1">IF(I11="男",D11,"")</f>
        <v/>
      </c>
      <c r="AF11" s="5" t="str">
        <f t="shared" ref="AF11:AF42" si="2">IF(I11="男",F11,"")</f>
        <v/>
      </c>
      <c r="AG11" s="5" t="str">
        <f t="shared" ref="AG11:AG42" si="3">IF(I11="男",I11,"")</f>
        <v/>
      </c>
      <c r="AH11" s="5" t="str">
        <f t="shared" ref="AH11:AH42" si="4">IF(I11="男",IF(J11="","",J11),"")</f>
        <v/>
      </c>
      <c r="AI11" s="8" t="str">
        <f>IF(I11="男",data_kyogisha!A2,"")</f>
        <v/>
      </c>
      <c r="AJ11" s="5" t="str">
        <f t="shared" ref="AJ11:AJ42" si="5">IF(I11="女",C11,"")</f>
        <v/>
      </c>
      <c r="AK11" s="5" t="str">
        <f t="shared" ref="AK11:AK42" si="6">IF(I11="女",D11,"")</f>
        <v/>
      </c>
      <c r="AL11" s="5" t="str">
        <f t="shared" ref="AL11:AL42" si="7">IF(I11="女",F11,"")</f>
        <v/>
      </c>
      <c r="AM11" s="5" t="str">
        <f t="shared" ref="AM11:AM42" si="8">IF(I11="女",I11,"")</f>
        <v/>
      </c>
      <c r="AN11" s="5" t="str">
        <f t="shared" ref="AN11:AN42" si="9">IF(I11="女",IF(J11="","",J11),"")</f>
        <v/>
      </c>
      <c r="AO11" s="1" t="str">
        <f>IF(I11="女",data_kyogisha!A2,"")</f>
        <v/>
      </c>
      <c r="AP11" s="1">
        <f>IF(AND(I11="男",T11="○"),1,0)</f>
        <v>0</v>
      </c>
      <c r="AQ11" s="1" t="str">
        <f>IF(AND($I11="男",$T11="○"),$C11,"")</f>
        <v/>
      </c>
      <c r="AR11" s="1">
        <f>IF(AND(I11="男",V11="○"),1,0)</f>
        <v>0</v>
      </c>
      <c r="AS11" s="1" t="str">
        <f>IF(AND($I11="男",$V11="○"),$C11,"")</f>
        <v/>
      </c>
      <c r="AT11" s="1">
        <f>IF(AND(I11="女",T11="○"),1,0)</f>
        <v>0</v>
      </c>
      <c r="AU11" s="1" t="str">
        <f t="shared" ref="AU11:AU42" si="10">IF(AND($I11="女",$T11="○"),$C11,"")</f>
        <v/>
      </c>
      <c r="AV11" s="1">
        <f>IF(AND(I11="女",V11="○"),1,0)</f>
        <v>0</v>
      </c>
      <c r="AW11" s="1" t="str">
        <f t="shared" ref="AW11:AW42" si="11">IF(AND($I11="女",$V11="○"),$C11,"")</f>
        <v/>
      </c>
      <c r="AY11" s="219" t="s">
        <v>313</v>
      </c>
    </row>
    <row r="12" spans="1:51" hidden="1">
      <c r="A12" s="27">
        <v>2</v>
      </c>
      <c r="B12" s="223"/>
      <c r="C12" s="126"/>
      <c r="D12" s="49"/>
      <c r="E12" s="49"/>
      <c r="F12" s="49"/>
      <c r="G12" s="204"/>
      <c r="H12" s="218"/>
      <c r="I12" s="211"/>
      <c r="J12" s="49"/>
      <c r="K12" s="128"/>
      <c r="L12" s="128"/>
      <c r="M12" s="107"/>
      <c r="N12" s="50"/>
      <c r="O12" s="128"/>
      <c r="P12" s="107"/>
      <c r="Q12" s="50"/>
      <c r="R12" s="128"/>
      <c r="S12" s="226"/>
      <c r="T12" s="473"/>
      <c r="U12" s="474"/>
      <c r="V12" s="473"/>
      <c r="W12" s="474"/>
      <c r="Z12" s="1" t="s">
        <v>2</v>
      </c>
      <c r="AA12" s="2" t="str">
        <f>IF(種目情報!A5="","",種目情報!A5)</f>
        <v>男100mA</v>
      </c>
      <c r="AB12" s="2" t="str">
        <f>IF(種目情報!E5="","",種目情報!E5)</f>
        <v>女100mA</v>
      </c>
      <c r="AC12" s="1" t="s">
        <v>49</v>
      </c>
      <c r="AD12" s="5" t="str">
        <f t="shared" si="0"/>
        <v/>
      </c>
      <c r="AE12" s="5" t="str">
        <f t="shared" si="1"/>
        <v/>
      </c>
      <c r="AF12" s="5" t="str">
        <f t="shared" si="2"/>
        <v/>
      </c>
      <c r="AG12" s="5" t="str">
        <f t="shared" si="3"/>
        <v/>
      </c>
      <c r="AH12" s="5" t="str">
        <f t="shared" si="4"/>
        <v/>
      </c>
      <c r="AI12" s="8" t="str">
        <f>IF(I12="男",data_kyogisha!A3,"")</f>
        <v/>
      </c>
      <c r="AJ12" s="5" t="str">
        <f t="shared" si="5"/>
        <v/>
      </c>
      <c r="AK12" s="5" t="str">
        <f t="shared" si="6"/>
        <v/>
      </c>
      <c r="AL12" s="5" t="str">
        <f t="shared" si="7"/>
        <v/>
      </c>
      <c r="AM12" s="5" t="str">
        <f t="shared" si="8"/>
        <v/>
      </c>
      <c r="AN12" s="5" t="str">
        <f t="shared" si="9"/>
        <v/>
      </c>
      <c r="AO12" s="1" t="str">
        <f>IF(I12="女",data_kyogisha!A3,"")</f>
        <v/>
      </c>
      <c r="AP12" s="1">
        <f t="shared" ref="AP12:AP43" si="12">IF(AND(I12="男",T12="○"),AP11+1,AP11)</f>
        <v>0</v>
      </c>
      <c r="AQ12" s="1" t="str">
        <f t="shared" ref="AQ12:AQ43" si="13">IF(AND(I12="男",T12="○"),C12,"")</f>
        <v/>
      </c>
      <c r="AR12" s="1">
        <f t="shared" ref="AR12:AR43" si="14">IF(AND(I12="男",V12="○"),AR11+1,AR11)</f>
        <v>0</v>
      </c>
      <c r="AS12" s="1" t="str">
        <f t="shared" ref="AS12:AS43" si="15">IF(AND(I12="男",V12="○"),C12,"")</f>
        <v/>
      </c>
      <c r="AT12" s="1">
        <f t="shared" ref="AT12:AT43" si="16">IF(AND(I12="女",T12="○"),AT11+1,AT11)</f>
        <v>0</v>
      </c>
      <c r="AU12" s="1" t="str">
        <f t="shared" si="10"/>
        <v/>
      </c>
      <c r="AV12" s="1">
        <f t="shared" ref="AV12:AV43" si="17">IF(AND(I12="女",V12="○"),AV11+1,AV11)</f>
        <v>0</v>
      </c>
      <c r="AW12" s="1" t="str">
        <f t="shared" si="11"/>
        <v/>
      </c>
      <c r="AY12" s="219" t="s">
        <v>314</v>
      </c>
    </row>
    <row r="13" spans="1:51" hidden="1">
      <c r="A13" s="27">
        <v>3</v>
      </c>
      <c r="B13" s="223"/>
      <c r="C13" s="146"/>
      <c r="D13" s="49"/>
      <c r="E13" s="49"/>
      <c r="F13" s="49"/>
      <c r="G13" s="204"/>
      <c r="H13" s="218"/>
      <c r="I13" s="211"/>
      <c r="J13" s="49"/>
      <c r="K13" s="128"/>
      <c r="L13" s="128"/>
      <c r="M13" s="107"/>
      <c r="N13" s="50"/>
      <c r="O13" s="128"/>
      <c r="P13" s="107"/>
      <c r="Q13" s="50"/>
      <c r="R13" s="128"/>
      <c r="S13" s="226"/>
      <c r="T13" s="473"/>
      <c r="U13" s="474"/>
      <c r="V13" s="473"/>
      <c r="W13" s="474"/>
      <c r="Z13" s="1" t="s">
        <v>48</v>
      </c>
      <c r="AA13" s="2" t="str">
        <f>IF(種目情報!A6="","",種目情報!A6)</f>
        <v>男100mB</v>
      </c>
      <c r="AB13" s="2" t="str">
        <f>IF(種目情報!E6="","",種目情報!E6)</f>
        <v>女100mB</v>
      </c>
      <c r="AD13" s="5" t="str">
        <f t="shared" si="0"/>
        <v/>
      </c>
      <c r="AE13" s="5" t="str">
        <f t="shared" si="1"/>
        <v/>
      </c>
      <c r="AF13" s="5" t="str">
        <f t="shared" si="2"/>
        <v/>
      </c>
      <c r="AG13" s="5" t="str">
        <f t="shared" si="3"/>
        <v/>
      </c>
      <c r="AH13" s="5" t="str">
        <f t="shared" si="4"/>
        <v/>
      </c>
      <c r="AI13" s="8" t="str">
        <f>IF(I13="男",data_kyogisha!A4,"")</f>
        <v/>
      </c>
      <c r="AJ13" s="5" t="str">
        <f t="shared" si="5"/>
        <v/>
      </c>
      <c r="AK13" s="5" t="str">
        <f t="shared" si="6"/>
        <v/>
      </c>
      <c r="AL13" s="5" t="str">
        <f t="shared" si="7"/>
        <v/>
      </c>
      <c r="AM13" s="5" t="str">
        <f t="shared" si="8"/>
        <v/>
      </c>
      <c r="AN13" s="5" t="str">
        <f t="shared" si="9"/>
        <v/>
      </c>
      <c r="AO13" s="1" t="str">
        <f>IF(I13="女",data_kyogisha!A4,"")</f>
        <v/>
      </c>
      <c r="AP13" s="1">
        <f t="shared" si="12"/>
        <v>0</v>
      </c>
      <c r="AQ13" s="1" t="str">
        <f t="shared" si="13"/>
        <v/>
      </c>
      <c r="AR13" s="1">
        <f t="shared" si="14"/>
        <v>0</v>
      </c>
      <c r="AS13" s="1" t="str">
        <f t="shared" si="15"/>
        <v/>
      </c>
      <c r="AT13" s="1">
        <f t="shared" si="16"/>
        <v>0</v>
      </c>
      <c r="AU13" s="1" t="str">
        <f t="shared" si="10"/>
        <v/>
      </c>
      <c r="AV13" s="1">
        <f t="shared" si="17"/>
        <v>0</v>
      </c>
      <c r="AW13" s="1" t="str">
        <f t="shared" si="11"/>
        <v/>
      </c>
      <c r="AY13" s="219" t="s">
        <v>315</v>
      </c>
    </row>
    <row r="14" spans="1:51" hidden="1">
      <c r="A14" s="27">
        <v>4</v>
      </c>
      <c r="B14" s="223"/>
      <c r="C14" s="126"/>
      <c r="D14" s="49"/>
      <c r="E14" s="49"/>
      <c r="F14" s="49"/>
      <c r="G14" s="204"/>
      <c r="H14" s="218"/>
      <c r="I14" s="211"/>
      <c r="J14" s="49"/>
      <c r="K14" s="128"/>
      <c r="L14" s="128"/>
      <c r="M14" s="107"/>
      <c r="N14" s="50"/>
      <c r="O14" s="128"/>
      <c r="P14" s="107"/>
      <c r="Q14" s="50"/>
      <c r="R14" s="128"/>
      <c r="S14" s="226"/>
      <c r="T14" s="473"/>
      <c r="U14" s="474"/>
      <c r="V14" s="473"/>
      <c r="W14" s="474"/>
      <c r="AA14" s="2" t="str">
        <f>IF(種目情報!A7="","",種目情報!A7)</f>
        <v>男110mJH(0.991m)</v>
      </c>
      <c r="AB14" s="2" t="str">
        <f>IF(種目情報!E7="","",種目情報!E7)</f>
        <v>女100mYH(0.762m/8.5m)</v>
      </c>
      <c r="AD14" s="5" t="str">
        <f t="shared" si="0"/>
        <v/>
      </c>
      <c r="AE14" s="5" t="str">
        <f t="shared" si="1"/>
        <v/>
      </c>
      <c r="AF14" s="5" t="str">
        <f t="shared" si="2"/>
        <v/>
      </c>
      <c r="AG14" s="5" t="str">
        <f t="shared" si="3"/>
        <v/>
      </c>
      <c r="AH14" s="5" t="str">
        <f t="shared" si="4"/>
        <v/>
      </c>
      <c r="AI14" s="8" t="str">
        <f>IF(I14="男",data_kyogisha!A5,"")</f>
        <v/>
      </c>
      <c r="AJ14" s="5" t="str">
        <f t="shared" si="5"/>
        <v/>
      </c>
      <c r="AK14" s="5" t="str">
        <f t="shared" si="6"/>
        <v/>
      </c>
      <c r="AL14" s="5" t="str">
        <f t="shared" si="7"/>
        <v/>
      </c>
      <c r="AM14" s="5" t="str">
        <f t="shared" si="8"/>
        <v/>
      </c>
      <c r="AN14" s="5" t="str">
        <f t="shared" si="9"/>
        <v/>
      </c>
      <c r="AO14" s="1" t="str">
        <f>IF(I14="女",data_kyogisha!A5,"")</f>
        <v/>
      </c>
      <c r="AP14" s="1">
        <f t="shared" si="12"/>
        <v>0</v>
      </c>
      <c r="AQ14" s="1" t="str">
        <f t="shared" si="13"/>
        <v/>
      </c>
      <c r="AR14" s="1">
        <f t="shared" si="14"/>
        <v>0</v>
      </c>
      <c r="AS14" s="1" t="str">
        <f t="shared" si="15"/>
        <v/>
      </c>
      <c r="AT14" s="1">
        <f t="shared" si="16"/>
        <v>0</v>
      </c>
      <c r="AU14" s="1" t="str">
        <f t="shared" si="10"/>
        <v/>
      </c>
      <c r="AV14" s="1">
        <f t="shared" si="17"/>
        <v>0</v>
      </c>
      <c r="AW14" s="1" t="str">
        <f t="shared" si="11"/>
        <v/>
      </c>
      <c r="AY14" s="219" t="s">
        <v>316</v>
      </c>
    </row>
    <row r="15" spans="1:51" hidden="1">
      <c r="A15" s="27">
        <v>5</v>
      </c>
      <c r="B15" s="223"/>
      <c r="C15" s="146"/>
      <c r="D15" s="49"/>
      <c r="E15" s="49"/>
      <c r="F15" s="49"/>
      <c r="G15" s="204"/>
      <c r="H15" s="218"/>
      <c r="I15" s="211"/>
      <c r="J15" s="49"/>
      <c r="K15" s="128"/>
      <c r="L15" s="128"/>
      <c r="M15" s="107"/>
      <c r="N15" s="50"/>
      <c r="O15" s="128"/>
      <c r="P15" s="107"/>
      <c r="Q15" s="50"/>
      <c r="R15" s="128"/>
      <c r="S15" s="226"/>
      <c r="T15" s="473"/>
      <c r="U15" s="474"/>
      <c r="V15" s="473"/>
      <c r="W15" s="474"/>
      <c r="AA15" s="2" t="str">
        <f>IF(種目情報!A8="","",種目情報!A8)</f>
        <v>男110mH(1.067m)</v>
      </c>
      <c r="AB15" s="2" t="str">
        <f>IF(種目情報!E8="","",種目情報!E8)</f>
        <v>女100mH(0.840m)</v>
      </c>
      <c r="AD15" s="5" t="str">
        <f t="shared" si="0"/>
        <v/>
      </c>
      <c r="AE15" s="5" t="str">
        <f t="shared" si="1"/>
        <v/>
      </c>
      <c r="AF15" s="5" t="str">
        <f t="shared" si="2"/>
        <v/>
      </c>
      <c r="AG15" s="5" t="str">
        <f t="shared" si="3"/>
        <v/>
      </c>
      <c r="AH15" s="5" t="str">
        <f t="shared" si="4"/>
        <v/>
      </c>
      <c r="AI15" s="8" t="str">
        <f>IF(I15="男",data_kyogisha!A6,"")</f>
        <v/>
      </c>
      <c r="AJ15" s="5" t="str">
        <f t="shared" si="5"/>
        <v/>
      </c>
      <c r="AK15" s="5" t="str">
        <f t="shared" si="6"/>
        <v/>
      </c>
      <c r="AL15" s="5" t="str">
        <f t="shared" si="7"/>
        <v/>
      </c>
      <c r="AM15" s="5" t="str">
        <f t="shared" si="8"/>
        <v/>
      </c>
      <c r="AN15" s="5" t="str">
        <f t="shared" si="9"/>
        <v/>
      </c>
      <c r="AO15" s="1" t="str">
        <f>IF(I15="女",data_kyogisha!A6,"")</f>
        <v/>
      </c>
      <c r="AP15" s="1">
        <f t="shared" si="12"/>
        <v>0</v>
      </c>
      <c r="AQ15" s="1" t="str">
        <f t="shared" si="13"/>
        <v/>
      </c>
      <c r="AR15" s="1">
        <f t="shared" si="14"/>
        <v>0</v>
      </c>
      <c r="AS15" s="1" t="str">
        <f t="shared" si="15"/>
        <v/>
      </c>
      <c r="AT15" s="1">
        <f t="shared" si="16"/>
        <v>0</v>
      </c>
      <c r="AU15" s="1" t="str">
        <f t="shared" si="10"/>
        <v/>
      </c>
      <c r="AV15" s="1">
        <f t="shared" si="17"/>
        <v>0</v>
      </c>
      <c r="AW15" s="1" t="str">
        <f t="shared" si="11"/>
        <v/>
      </c>
      <c r="AY15" s="219" t="s">
        <v>317</v>
      </c>
    </row>
    <row r="16" spans="1:51" hidden="1">
      <c r="A16" s="27">
        <v>6</v>
      </c>
      <c r="B16" s="223"/>
      <c r="C16" s="126"/>
      <c r="D16" s="49"/>
      <c r="E16" s="49"/>
      <c r="F16" s="49"/>
      <c r="G16" s="204"/>
      <c r="H16" s="218"/>
      <c r="I16" s="211"/>
      <c r="J16" s="49"/>
      <c r="K16" s="128"/>
      <c r="L16" s="128"/>
      <c r="M16" s="107"/>
      <c r="N16" s="50"/>
      <c r="O16" s="128"/>
      <c r="P16" s="107"/>
      <c r="Q16" s="50"/>
      <c r="R16" s="128"/>
      <c r="S16" s="226"/>
      <c r="T16" s="473"/>
      <c r="U16" s="474"/>
      <c r="V16" s="473"/>
      <c r="W16" s="474"/>
      <c r="AA16" s="2" t="str">
        <f>IF(種目情報!A9="","",種目情報!A9)</f>
        <v>男棒高跳</v>
      </c>
      <c r="AB16" s="2" t="str">
        <f>IF(種目情報!E9="","",種目情報!E9)</f>
        <v>女棒高跳</v>
      </c>
      <c r="AD16" s="5" t="str">
        <f t="shared" si="0"/>
        <v/>
      </c>
      <c r="AE16" s="5" t="str">
        <f t="shared" si="1"/>
        <v/>
      </c>
      <c r="AF16" s="5" t="str">
        <f t="shared" si="2"/>
        <v/>
      </c>
      <c r="AG16" s="5" t="str">
        <f t="shared" si="3"/>
        <v/>
      </c>
      <c r="AH16" s="5" t="str">
        <f t="shared" si="4"/>
        <v/>
      </c>
      <c r="AI16" s="8" t="str">
        <f>IF(I16="男",data_kyogisha!A7,"")</f>
        <v/>
      </c>
      <c r="AJ16" s="5" t="str">
        <f t="shared" si="5"/>
        <v/>
      </c>
      <c r="AK16" s="5" t="str">
        <f t="shared" si="6"/>
        <v/>
      </c>
      <c r="AL16" s="5" t="str">
        <f t="shared" si="7"/>
        <v/>
      </c>
      <c r="AM16" s="5" t="str">
        <f t="shared" si="8"/>
        <v/>
      </c>
      <c r="AN16" s="5" t="str">
        <f t="shared" si="9"/>
        <v/>
      </c>
      <c r="AO16" s="1" t="str">
        <f>IF(I16="女",data_kyogisha!A7,"")</f>
        <v/>
      </c>
      <c r="AP16" s="1">
        <f t="shared" si="12"/>
        <v>0</v>
      </c>
      <c r="AQ16" s="1" t="str">
        <f t="shared" si="13"/>
        <v/>
      </c>
      <c r="AR16" s="1">
        <f t="shared" si="14"/>
        <v>0</v>
      </c>
      <c r="AS16" s="1" t="str">
        <f t="shared" si="15"/>
        <v/>
      </c>
      <c r="AT16" s="1">
        <f t="shared" si="16"/>
        <v>0</v>
      </c>
      <c r="AU16" s="1" t="str">
        <f t="shared" si="10"/>
        <v/>
      </c>
      <c r="AV16" s="1">
        <f t="shared" si="17"/>
        <v>0</v>
      </c>
      <c r="AW16" s="1" t="str">
        <f t="shared" si="11"/>
        <v/>
      </c>
      <c r="AY16" s="219" t="s">
        <v>318</v>
      </c>
    </row>
    <row r="17" spans="1:51" hidden="1">
      <c r="A17" s="27">
        <v>7</v>
      </c>
      <c r="B17" s="223"/>
      <c r="C17" s="146"/>
      <c r="D17" s="49"/>
      <c r="E17" s="49"/>
      <c r="F17" s="49"/>
      <c r="G17" s="204"/>
      <c r="H17" s="218"/>
      <c r="I17" s="211"/>
      <c r="J17" s="49"/>
      <c r="K17" s="128"/>
      <c r="L17" s="128"/>
      <c r="M17" s="107"/>
      <c r="N17" s="50"/>
      <c r="O17" s="128"/>
      <c r="P17" s="107"/>
      <c r="Q17" s="50"/>
      <c r="R17" s="128"/>
      <c r="S17" s="226"/>
      <c r="T17" s="473"/>
      <c r="U17" s="474"/>
      <c r="V17" s="473"/>
      <c r="W17" s="474"/>
      <c r="Z17" s="1" t="s">
        <v>280</v>
      </c>
      <c r="AA17" s="2" t="str">
        <f>IF(種目情報!A10="","",種目情報!A10)</f>
        <v>男三段跳</v>
      </c>
      <c r="AB17" s="2" t="str">
        <f>IF(種目情報!E10="","",種目情報!E10)</f>
        <v>女走幅跳A</v>
      </c>
      <c r="AD17" s="5" t="str">
        <f t="shared" si="0"/>
        <v/>
      </c>
      <c r="AE17" s="5" t="str">
        <f t="shared" si="1"/>
        <v/>
      </c>
      <c r="AF17" s="5" t="str">
        <f t="shared" si="2"/>
        <v/>
      </c>
      <c r="AG17" s="5" t="str">
        <f t="shared" si="3"/>
        <v/>
      </c>
      <c r="AH17" s="5" t="str">
        <f t="shared" si="4"/>
        <v/>
      </c>
      <c r="AI17" s="8" t="str">
        <f>IF(I17="男",data_kyogisha!A8,"")</f>
        <v/>
      </c>
      <c r="AJ17" s="5" t="str">
        <f t="shared" si="5"/>
        <v/>
      </c>
      <c r="AK17" s="5" t="str">
        <f t="shared" si="6"/>
        <v/>
      </c>
      <c r="AL17" s="5" t="str">
        <f t="shared" si="7"/>
        <v/>
      </c>
      <c r="AM17" s="5" t="str">
        <f t="shared" si="8"/>
        <v/>
      </c>
      <c r="AN17" s="5" t="str">
        <f t="shared" si="9"/>
        <v/>
      </c>
      <c r="AO17" s="1" t="str">
        <f>IF(I17="女",data_kyogisha!A8,"")</f>
        <v/>
      </c>
      <c r="AP17" s="1">
        <f t="shared" si="12"/>
        <v>0</v>
      </c>
      <c r="AQ17" s="1" t="str">
        <f t="shared" si="13"/>
        <v/>
      </c>
      <c r="AR17" s="1">
        <f t="shared" si="14"/>
        <v>0</v>
      </c>
      <c r="AS17" s="1" t="str">
        <f t="shared" si="15"/>
        <v/>
      </c>
      <c r="AT17" s="1">
        <f t="shared" si="16"/>
        <v>0</v>
      </c>
      <c r="AU17" s="1" t="str">
        <f t="shared" si="10"/>
        <v/>
      </c>
      <c r="AV17" s="1">
        <f t="shared" si="17"/>
        <v>0</v>
      </c>
      <c r="AW17" s="1" t="str">
        <f t="shared" si="11"/>
        <v/>
      </c>
      <c r="AY17" s="219" t="s">
        <v>319</v>
      </c>
    </row>
    <row r="18" spans="1:51" hidden="1">
      <c r="A18" s="27">
        <v>8</v>
      </c>
      <c r="B18" s="223"/>
      <c r="C18" s="126"/>
      <c r="D18" s="49"/>
      <c r="E18" s="49"/>
      <c r="F18" s="49"/>
      <c r="G18" s="204"/>
      <c r="H18" s="218"/>
      <c r="I18" s="211"/>
      <c r="J18" s="49"/>
      <c r="K18" s="128"/>
      <c r="L18" s="128"/>
      <c r="M18" s="107"/>
      <c r="N18" s="50"/>
      <c r="O18" s="128"/>
      <c r="P18" s="107"/>
      <c r="Q18" s="50"/>
      <c r="R18" s="128"/>
      <c r="S18" s="226"/>
      <c r="T18" s="473"/>
      <c r="U18" s="474"/>
      <c r="V18" s="473"/>
      <c r="W18" s="474"/>
      <c r="Z18" s="1" t="s">
        <v>281</v>
      </c>
      <c r="AA18" s="2" t="str">
        <f>IF(種目情報!A11="","",種目情報!A11)</f>
        <v>男砲丸投(7.260kg)</v>
      </c>
      <c r="AB18" s="2" t="str">
        <f>IF(種目情報!E11="","",種目情報!E11)</f>
        <v>女走幅跳B</v>
      </c>
      <c r="AD18" s="5" t="str">
        <f t="shared" si="0"/>
        <v/>
      </c>
      <c r="AE18" s="5" t="str">
        <f t="shared" si="1"/>
        <v/>
      </c>
      <c r="AF18" s="5" t="str">
        <f t="shared" si="2"/>
        <v/>
      </c>
      <c r="AG18" s="5" t="str">
        <f t="shared" si="3"/>
        <v/>
      </c>
      <c r="AH18" s="5" t="str">
        <f t="shared" si="4"/>
        <v/>
      </c>
      <c r="AI18" s="8" t="str">
        <f>IF(I18="男",data_kyogisha!A9,"")</f>
        <v/>
      </c>
      <c r="AJ18" s="5" t="str">
        <f t="shared" si="5"/>
        <v/>
      </c>
      <c r="AK18" s="5" t="str">
        <f t="shared" si="6"/>
        <v/>
      </c>
      <c r="AL18" s="5" t="str">
        <f t="shared" si="7"/>
        <v/>
      </c>
      <c r="AM18" s="5" t="str">
        <f t="shared" si="8"/>
        <v/>
      </c>
      <c r="AN18" s="5" t="str">
        <f t="shared" si="9"/>
        <v/>
      </c>
      <c r="AO18" s="1" t="str">
        <f>IF(I18="女",data_kyogisha!A9,"")</f>
        <v/>
      </c>
      <c r="AP18" s="1">
        <f t="shared" si="12"/>
        <v>0</v>
      </c>
      <c r="AQ18" s="1" t="str">
        <f t="shared" si="13"/>
        <v/>
      </c>
      <c r="AR18" s="1">
        <f t="shared" si="14"/>
        <v>0</v>
      </c>
      <c r="AS18" s="1" t="str">
        <f t="shared" si="15"/>
        <v/>
      </c>
      <c r="AT18" s="1">
        <f t="shared" si="16"/>
        <v>0</v>
      </c>
      <c r="AU18" s="1" t="str">
        <f t="shared" si="10"/>
        <v/>
      </c>
      <c r="AV18" s="1">
        <f t="shared" si="17"/>
        <v>0</v>
      </c>
      <c r="AW18" s="1" t="str">
        <f t="shared" si="11"/>
        <v/>
      </c>
      <c r="AY18" s="219" t="s">
        <v>320</v>
      </c>
    </row>
    <row r="19" spans="1:51" hidden="1">
      <c r="A19" s="27">
        <v>9</v>
      </c>
      <c r="B19" s="223"/>
      <c r="C19" s="146"/>
      <c r="D19" s="49"/>
      <c r="E19" s="49"/>
      <c r="F19" s="49"/>
      <c r="G19" s="204"/>
      <c r="H19" s="218"/>
      <c r="I19" s="211"/>
      <c r="J19" s="49"/>
      <c r="K19" s="128"/>
      <c r="L19" s="128"/>
      <c r="M19" s="107"/>
      <c r="N19" s="50"/>
      <c r="O19" s="128"/>
      <c r="P19" s="107"/>
      <c r="Q19" s="50"/>
      <c r="R19" s="128"/>
      <c r="S19" s="226"/>
      <c r="T19" s="473"/>
      <c r="U19" s="474"/>
      <c r="V19" s="473"/>
      <c r="W19" s="474"/>
      <c r="Z19" s="1" t="s">
        <v>282</v>
      </c>
      <c r="AA19" s="2" t="str">
        <f>IF(種目情報!A12="","",種目情報!A12)</f>
        <v>男やり投(0.800kg)</v>
      </c>
      <c r="AB19" s="2" t="str">
        <f>IF(種目情報!E12="","",種目情報!E12)</f>
        <v>女走幅跳C</v>
      </c>
      <c r="AD19" s="5" t="str">
        <f t="shared" si="0"/>
        <v/>
      </c>
      <c r="AE19" s="5" t="str">
        <f t="shared" si="1"/>
        <v/>
      </c>
      <c r="AF19" s="5" t="str">
        <f t="shared" si="2"/>
        <v/>
      </c>
      <c r="AG19" s="5" t="str">
        <f t="shared" si="3"/>
        <v/>
      </c>
      <c r="AH19" s="5" t="str">
        <f t="shared" si="4"/>
        <v/>
      </c>
      <c r="AI19" s="8" t="str">
        <f>IF(I19="男",data_kyogisha!A10,"")</f>
        <v/>
      </c>
      <c r="AJ19" s="5" t="str">
        <f t="shared" si="5"/>
        <v/>
      </c>
      <c r="AK19" s="5" t="str">
        <f t="shared" si="6"/>
        <v/>
      </c>
      <c r="AL19" s="5" t="str">
        <f t="shared" si="7"/>
        <v/>
      </c>
      <c r="AM19" s="5" t="str">
        <f t="shared" si="8"/>
        <v/>
      </c>
      <c r="AN19" s="5" t="str">
        <f t="shared" si="9"/>
        <v/>
      </c>
      <c r="AO19" s="1" t="str">
        <f>IF(I19="女",data_kyogisha!A10,"")</f>
        <v/>
      </c>
      <c r="AP19" s="1">
        <f t="shared" si="12"/>
        <v>0</v>
      </c>
      <c r="AQ19" s="1" t="str">
        <f t="shared" si="13"/>
        <v/>
      </c>
      <c r="AR19" s="1">
        <f t="shared" si="14"/>
        <v>0</v>
      </c>
      <c r="AS19" s="1" t="str">
        <f t="shared" si="15"/>
        <v/>
      </c>
      <c r="AT19" s="1">
        <f t="shared" si="16"/>
        <v>0</v>
      </c>
      <c r="AU19" s="1" t="str">
        <f t="shared" si="10"/>
        <v/>
      </c>
      <c r="AV19" s="1">
        <f t="shared" si="17"/>
        <v>0</v>
      </c>
      <c r="AW19" s="1" t="str">
        <f t="shared" si="11"/>
        <v/>
      </c>
      <c r="AY19" s="219" t="s">
        <v>321</v>
      </c>
    </row>
    <row r="20" spans="1:51" hidden="1">
      <c r="A20" s="27">
        <v>10</v>
      </c>
      <c r="B20" s="223"/>
      <c r="C20" s="126"/>
      <c r="D20" s="49"/>
      <c r="E20" s="49"/>
      <c r="F20" s="49"/>
      <c r="G20" s="204"/>
      <c r="H20" s="218"/>
      <c r="I20" s="211"/>
      <c r="J20" s="49"/>
      <c r="K20" s="128"/>
      <c r="L20" s="128"/>
      <c r="M20" s="107"/>
      <c r="N20" s="50"/>
      <c r="O20" s="128"/>
      <c r="P20" s="107"/>
      <c r="Q20" s="50"/>
      <c r="R20" s="128"/>
      <c r="S20" s="226"/>
      <c r="T20" s="473"/>
      <c r="U20" s="474"/>
      <c r="V20" s="473"/>
      <c r="W20" s="474"/>
      <c r="Z20" s="1" t="s">
        <v>283</v>
      </c>
      <c r="AA20" s="2" t="str">
        <f>IF(種目情報!A13="","",種目情報!A13)</f>
        <v>高校⬇</v>
      </c>
      <c r="AB20" s="2" t="str">
        <f>IF(種目情報!E13="","",種目情報!E13)</f>
        <v>女砲丸投(4.000kg)</v>
      </c>
      <c r="AD20" s="5" t="str">
        <f t="shared" si="0"/>
        <v/>
      </c>
      <c r="AE20" s="5" t="str">
        <f t="shared" si="1"/>
        <v/>
      </c>
      <c r="AF20" s="5" t="str">
        <f t="shared" si="2"/>
        <v/>
      </c>
      <c r="AG20" s="5" t="str">
        <f t="shared" si="3"/>
        <v/>
      </c>
      <c r="AH20" s="5" t="str">
        <f t="shared" si="4"/>
        <v/>
      </c>
      <c r="AI20" s="8" t="str">
        <f>IF(I20="男",data_kyogisha!A11,"")</f>
        <v/>
      </c>
      <c r="AJ20" s="5" t="str">
        <f t="shared" si="5"/>
        <v/>
      </c>
      <c r="AK20" s="5" t="str">
        <f t="shared" si="6"/>
        <v/>
      </c>
      <c r="AL20" s="5" t="str">
        <f t="shared" si="7"/>
        <v/>
      </c>
      <c r="AM20" s="5" t="str">
        <f t="shared" si="8"/>
        <v/>
      </c>
      <c r="AN20" s="5" t="str">
        <f t="shared" si="9"/>
        <v/>
      </c>
      <c r="AO20" s="1" t="str">
        <f>IF(I20="女",data_kyogisha!A11,"")</f>
        <v/>
      </c>
      <c r="AP20" s="1">
        <f t="shared" si="12"/>
        <v>0</v>
      </c>
      <c r="AQ20" s="1" t="str">
        <f t="shared" si="13"/>
        <v/>
      </c>
      <c r="AR20" s="1">
        <f t="shared" si="14"/>
        <v>0</v>
      </c>
      <c r="AS20" s="1" t="str">
        <f t="shared" si="15"/>
        <v/>
      </c>
      <c r="AT20" s="1">
        <f t="shared" si="16"/>
        <v>0</v>
      </c>
      <c r="AU20" s="1" t="str">
        <f t="shared" si="10"/>
        <v/>
      </c>
      <c r="AV20" s="1">
        <f t="shared" si="17"/>
        <v>0</v>
      </c>
      <c r="AW20" s="1" t="str">
        <f t="shared" si="11"/>
        <v/>
      </c>
      <c r="AY20" s="219" t="s">
        <v>322</v>
      </c>
    </row>
    <row r="21" spans="1:51" hidden="1">
      <c r="A21" s="27">
        <v>11</v>
      </c>
      <c r="B21" s="223"/>
      <c r="C21" s="126"/>
      <c r="D21" s="49"/>
      <c r="E21" s="49"/>
      <c r="F21" s="49"/>
      <c r="G21" s="204"/>
      <c r="H21" s="218"/>
      <c r="I21" s="211"/>
      <c r="J21" s="49"/>
      <c r="K21" s="128"/>
      <c r="L21" s="128"/>
      <c r="M21" s="107"/>
      <c r="N21" s="50"/>
      <c r="O21" s="128"/>
      <c r="P21" s="107"/>
      <c r="Q21" s="50"/>
      <c r="R21" s="128"/>
      <c r="S21" s="226"/>
      <c r="T21" s="473"/>
      <c r="U21" s="474"/>
      <c r="V21" s="483"/>
      <c r="W21" s="484"/>
      <c r="Z21" s="1" t="s">
        <v>284</v>
      </c>
      <c r="AA21" s="2" t="str">
        <f>IF(種目情報!A14="","",種目情報!A14)</f>
        <v>男100mA</v>
      </c>
      <c r="AB21" s="2" t="str">
        <f>IF(種目情報!E14="","",種目情報!E14)</f>
        <v>女やり投(0.600kg)</v>
      </c>
      <c r="AD21" s="5" t="str">
        <f t="shared" si="0"/>
        <v/>
      </c>
      <c r="AE21" s="5" t="str">
        <f t="shared" si="1"/>
        <v/>
      </c>
      <c r="AF21" s="5" t="str">
        <f t="shared" si="2"/>
        <v/>
      </c>
      <c r="AG21" s="5" t="str">
        <f t="shared" si="3"/>
        <v/>
      </c>
      <c r="AH21" s="5" t="str">
        <f t="shared" si="4"/>
        <v/>
      </c>
      <c r="AI21" s="8" t="str">
        <f>IF(I21="男",data_kyogisha!A12,"")</f>
        <v/>
      </c>
      <c r="AJ21" s="5" t="str">
        <f t="shared" si="5"/>
        <v/>
      </c>
      <c r="AK21" s="5" t="str">
        <f t="shared" si="6"/>
        <v/>
      </c>
      <c r="AL21" s="5" t="str">
        <f t="shared" si="7"/>
        <v/>
      </c>
      <c r="AM21" s="5" t="str">
        <f t="shared" si="8"/>
        <v/>
      </c>
      <c r="AN21" s="5" t="str">
        <f t="shared" si="9"/>
        <v/>
      </c>
      <c r="AO21" s="1" t="str">
        <f>IF(I21="女",data_kyogisha!A12,"")</f>
        <v/>
      </c>
      <c r="AP21" s="1">
        <f t="shared" si="12"/>
        <v>0</v>
      </c>
      <c r="AQ21" s="1" t="str">
        <f t="shared" si="13"/>
        <v/>
      </c>
      <c r="AR21" s="1">
        <f t="shared" si="14"/>
        <v>0</v>
      </c>
      <c r="AS21" s="1" t="str">
        <f t="shared" si="15"/>
        <v/>
      </c>
      <c r="AT21" s="1">
        <f t="shared" si="16"/>
        <v>0</v>
      </c>
      <c r="AU21" s="1" t="str">
        <f t="shared" si="10"/>
        <v/>
      </c>
      <c r="AV21" s="1">
        <f t="shared" si="17"/>
        <v>0</v>
      </c>
      <c r="AW21" s="1" t="str">
        <f t="shared" si="11"/>
        <v/>
      </c>
      <c r="AY21" s="219" t="s">
        <v>323</v>
      </c>
    </row>
    <row r="22" spans="1:51" hidden="1">
      <c r="A22" s="27">
        <v>12</v>
      </c>
      <c r="B22" s="223"/>
      <c r="C22" s="126"/>
      <c r="D22" s="49"/>
      <c r="E22" s="49"/>
      <c r="F22" s="49"/>
      <c r="G22" s="204"/>
      <c r="H22" s="218"/>
      <c r="I22" s="211"/>
      <c r="J22" s="49"/>
      <c r="K22" s="128"/>
      <c r="L22" s="128"/>
      <c r="M22" s="107"/>
      <c r="N22" s="50"/>
      <c r="O22" s="128"/>
      <c r="P22" s="107"/>
      <c r="Q22" s="50"/>
      <c r="R22" s="128"/>
      <c r="S22" s="226"/>
      <c r="T22" s="473"/>
      <c r="U22" s="474"/>
      <c r="V22" s="483"/>
      <c r="W22" s="484"/>
      <c r="Z22" s="1" t="s">
        <v>285</v>
      </c>
      <c r="AA22" s="2" t="str">
        <f>IF(種目情報!A15="","",種目情報!A15)</f>
        <v>男100mB</v>
      </c>
      <c r="AB22" s="2" t="str">
        <f>IF(種目情報!E15="","",種目情報!E15)</f>
        <v>中学⬇</v>
      </c>
      <c r="AD22" s="5" t="str">
        <f t="shared" si="0"/>
        <v/>
      </c>
      <c r="AE22" s="5" t="str">
        <f t="shared" si="1"/>
        <v/>
      </c>
      <c r="AF22" s="5" t="str">
        <f t="shared" si="2"/>
        <v/>
      </c>
      <c r="AG22" s="5" t="str">
        <f t="shared" si="3"/>
        <v/>
      </c>
      <c r="AH22" s="5" t="str">
        <f t="shared" si="4"/>
        <v/>
      </c>
      <c r="AI22" s="8" t="str">
        <f>IF(I22="男",data_kyogisha!A13,"")</f>
        <v/>
      </c>
      <c r="AJ22" s="5" t="str">
        <f t="shared" si="5"/>
        <v/>
      </c>
      <c r="AK22" s="5" t="str">
        <f t="shared" si="6"/>
        <v/>
      </c>
      <c r="AL22" s="5" t="str">
        <f t="shared" si="7"/>
        <v/>
      </c>
      <c r="AM22" s="5" t="str">
        <f t="shared" si="8"/>
        <v/>
      </c>
      <c r="AN22" s="5" t="str">
        <f t="shared" si="9"/>
        <v/>
      </c>
      <c r="AO22" s="1" t="str">
        <f>IF(I22="女",data_kyogisha!A13,"")</f>
        <v/>
      </c>
      <c r="AP22" s="1">
        <f t="shared" si="12"/>
        <v>0</v>
      </c>
      <c r="AQ22" s="1" t="str">
        <f t="shared" si="13"/>
        <v/>
      </c>
      <c r="AR22" s="1">
        <f t="shared" si="14"/>
        <v>0</v>
      </c>
      <c r="AS22" s="1" t="str">
        <f t="shared" si="15"/>
        <v/>
      </c>
      <c r="AT22" s="1">
        <f t="shared" si="16"/>
        <v>0</v>
      </c>
      <c r="AU22" s="1" t="str">
        <f t="shared" si="10"/>
        <v/>
      </c>
      <c r="AV22" s="1">
        <f t="shared" si="17"/>
        <v>0</v>
      </c>
      <c r="AW22" s="1" t="str">
        <f t="shared" si="11"/>
        <v/>
      </c>
      <c r="AY22" s="219" t="s">
        <v>324</v>
      </c>
    </row>
    <row r="23" spans="1:51" hidden="1">
      <c r="A23" s="27">
        <v>13</v>
      </c>
      <c r="B23" s="223"/>
      <c r="C23" s="126"/>
      <c r="D23" s="49"/>
      <c r="E23" s="49"/>
      <c r="F23" s="49"/>
      <c r="G23" s="204"/>
      <c r="H23" s="218"/>
      <c r="I23" s="211"/>
      <c r="J23" s="49"/>
      <c r="K23" s="128"/>
      <c r="L23" s="128"/>
      <c r="M23" s="107"/>
      <c r="N23" s="50"/>
      <c r="O23" s="128"/>
      <c r="P23" s="107"/>
      <c r="Q23" s="50"/>
      <c r="R23" s="128"/>
      <c r="S23" s="226"/>
      <c r="T23" s="473"/>
      <c r="U23" s="474"/>
      <c r="V23" s="483"/>
      <c r="W23" s="484"/>
      <c r="Z23" s="1" t="s">
        <v>286</v>
      </c>
      <c r="AA23" s="2" t="str">
        <f>IF(種目情報!A16="","",種目情報!A16)</f>
        <v>男110mJH(0.991m)</v>
      </c>
      <c r="AB23" s="2" t="str">
        <f>IF(種目情報!E16="","",種目情報!E16)</f>
        <v>女100mA</v>
      </c>
      <c r="AD23" s="5" t="str">
        <f t="shared" si="0"/>
        <v/>
      </c>
      <c r="AE23" s="5" t="str">
        <f t="shared" si="1"/>
        <v/>
      </c>
      <c r="AF23" s="5" t="str">
        <f t="shared" si="2"/>
        <v/>
      </c>
      <c r="AG23" s="5" t="str">
        <f t="shared" si="3"/>
        <v/>
      </c>
      <c r="AH23" s="5" t="str">
        <f t="shared" si="4"/>
        <v/>
      </c>
      <c r="AI23" s="8" t="str">
        <f>IF(I23="男",data_kyogisha!A14,"")</f>
        <v/>
      </c>
      <c r="AJ23" s="5" t="str">
        <f t="shared" si="5"/>
        <v/>
      </c>
      <c r="AK23" s="5" t="str">
        <f t="shared" si="6"/>
        <v/>
      </c>
      <c r="AL23" s="5" t="str">
        <f t="shared" si="7"/>
        <v/>
      </c>
      <c r="AM23" s="5" t="str">
        <f t="shared" si="8"/>
        <v/>
      </c>
      <c r="AN23" s="5" t="str">
        <f t="shared" si="9"/>
        <v/>
      </c>
      <c r="AO23" s="1" t="str">
        <f>IF(I23="女",data_kyogisha!A14,"")</f>
        <v/>
      </c>
      <c r="AP23" s="1">
        <f t="shared" si="12"/>
        <v>0</v>
      </c>
      <c r="AQ23" s="1" t="str">
        <f t="shared" si="13"/>
        <v/>
      </c>
      <c r="AR23" s="1">
        <f t="shared" si="14"/>
        <v>0</v>
      </c>
      <c r="AS23" s="1" t="str">
        <f t="shared" si="15"/>
        <v/>
      </c>
      <c r="AT23" s="1">
        <f t="shared" si="16"/>
        <v>0</v>
      </c>
      <c r="AU23" s="1" t="str">
        <f t="shared" si="10"/>
        <v/>
      </c>
      <c r="AV23" s="1">
        <f t="shared" si="17"/>
        <v>0</v>
      </c>
      <c r="AW23" s="1" t="str">
        <f t="shared" si="11"/>
        <v/>
      </c>
      <c r="AY23" s="219" t="s">
        <v>325</v>
      </c>
    </row>
    <row r="24" spans="1:51" hidden="1">
      <c r="A24" s="27">
        <v>14</v>
      </c>
      <c r="B24" s="223"/>
      <c r="C24" s="126"/>
      <c r="D24" s="49"/>
      <c r="E24" s="49"/>
      <c r="F24" s="49"/>
      <c r="G24" s="204"/>
      <c r="H24" s="218"/>
      <c r="I24" s="211"/>
      <c r="J24" s="49"/>
      <c r="K24" s="128"/>
      <c r="L24" s="128"/>
      <c r="M24" s="107"/>
      <c r="N24" s="50"/>
      <c r="O24" s="128"/>
      <c r="P24" s="107"/>
      <c r="Q24" s="50"/>
      <c r="R24" s="128"/>
      <c r="S24" s="226"/>
      <c r="T24" s="473"/>
      <c r="U24" s="474"/>
      <c r="V24" s="483"/>
      <c r="W24" s="484"/>
      <c r="Z24" s="1" t="s">
        <v>287</v>
      </c>
      <c r="AA24" s="2" t="str">
        <f>IF(種目情報!A17="","",種目情報!A17)</f>
        <v>男110mH(1.067m)</v>
      </c>
      <c r="AB24" s="2" t="str">
        <f>IF(種目情報!E17="","",種目情報!E17)</f>
        <v>女100mB</v>
      </c>
      <c r="AD24" s="5" t="str">
        <f t="shared" si="0"/>
        <v/>
      </c>
      <c r="AE24" s="5" t="str">
        <f t="shared" si="1"/>
        <v/>
      </c>
      <c r="AF24" s="5" t="str">
        <f t="shared" si="2"/>
        <v/>
      </c>
      <c r="AG24" s="5" t="str">
        <f t="shared" si="3"/>
        <v/>
      </c>
      <c r="AH24" s="5" t="str">
        <f t="shared" si="4"/>
        <v/>
      </c>
      <c r="AI24" s="8" t="str">
        <f>IF(I24="男",data_kyogisha!A15,"")</f>
        <v/>
      </c>
      <c r="AJ24" s="5" t="str">
        <f t="shared" si="5"/>
        <v/>
      </c>
      <c r="AK24" s="5" t="str">
        <f t="shared" si="6"/>
        <v/>
      </c>
      <c r="AL24" s="5" t="str">
        <f t="shared" si="7"/>
        <v/>
      </c>
      <c r="AM24" s="5" t="str">
        <f t="shared" si="8"/>
        <v/>
      </c>
      <c r="AN24" s="5" t="str">
        <f t="shared" si="9"/>
        <v/>
      </c>
      <c r="AO24" s="1" t="str">
        <f>IF(I24="女",data_kyogisha!A15,"")</f>
        <v/>
      </c>
      <c r="AP24" s="1">
        <f t="shared" si="12"/>
        <v>0</v>
      </c>
      <c r="AQ24" s="1" t="str">
        <f t="shared" si="13"/>
        <v/>
      </c>
      <c r="AR24" s="1">
        <f t="shared" si="14"/>
        <v>0</v>
      </c>
      <c r="AS24" s="1" t="str">
        <f t="shared" si="15"/>
        <v/>
      </c>
      <c r="AT24" s="1">
        <f t="shared" si="16"/>
        <v>0</v>
      </c>
      <c r="AU24" s="1" t="str">
        <f t="shared" si="10"/>
        <v/>
      </c>
      <c r="AV24" s="1">
        <f t="shared" si="17"/>
        <v>0</v>
      </c>
      <c r="AW24" s="1" t="str">
        <f t="shared" si="11"/>
        <v/>
      </c>
      <c r="AY24" s="219" t="s">
        <v>326</v>
      </c>
    </row>
    <row r="25" spans="1:51" hidden="1">
      <c r="A25" s="27">
        <v>15</v>
      </c>
      <c r="B25" s="223"/>
      <c r="C25" s="126"/>
      <c r="D25" s="49"/>
      <c r="E25" s="49"/>
      <c r="F25" s="49"/>
      <c r="G25" s="204"/>
      <c r="H25" s="218"/>
      <c r="I25" s="211"/>
      <c r="J25" s="49"/>
      <c r="K25" s="128"/>
      <c r="L25" s="128"/>
      <c r="M25" s="107"/>
      <c r="N25" s="50"/>
      <c r="O25" s="128"/>
      <c r="P25" s="107"/>
      <c r="Q25" s="50"/>
      <c r="R25" s="128"/>
      <c r="S25" s="226"/>
      <c r="T25" s="473"/>
      <c r="U25" s="474"/>
      <c r="V25" s="483"/>
      <c r="W25" s="484"/>
      <c r="Z25" s="1" t="s">
        <v>288</v>
      </c>
      <c r="AA25" s="2" t="str">
        <f>IF(種目情報!A18="","",種目情報!A18)</f>
        <v>男棒高跳</v>
      </c>
      <c r="AB25" s="2" t="str">
        <f>IF(種目情報!E18="","",種目情報!E18)</f>
        <v>女中学100mH(0.762m)</v>
      </c>
      <c r="AD25" s="5" t="str">
        <f t="shared" si="0"/>
        <v/>
      </c>
      <c r="AE25" s="5" t="str">
        <f t="shared" si="1"/>
        <v/>
      </c>
      <c r="AF25" s="5" t="str">
        <f t="shared" si="2"/>
        <v/>
      </c>
      <c r="AG25" s="5" t="str">
        <f t="shared" si="3"/>
        <v/>
      </c>
      <c r="AH25" s="5" t="str">
        <f t="shared" si="4"/>
        <v/>
      </c>
      <c r="AI25" s="8" t="str">
        <f>IF(I25="男",data_kyogisha!A16,"")</f>
        <v/>
      </c>
      <c r="AJ25" s="5" t="str">
        <f t="shared" si="5"/>
        <v/>
      </c>
      <c r="AK25" s="5" t="str">
        <f t="shared" si="6"/>
        <v/>
      </c>
      <c r="AL25" s="5" t="str">
        <f t="shared" si="7"/>
        <v/>
      </c>
      <c r="AM25" s="5" t="str">
        <f t="shared" si="8"/>
        <v/>
      </c>
      <c r="AN25" s="5" t="str">
        <f t="shared" si="9"/>
        <v/>
      </c>
      <c r="AO25" s="1" t="str">
        <f>IF(I25="女",data_kyogisha!A16,"")</f>
        <v/>
      </c>
      <c r="AP25" s="1">
        <f t="shared" si="12"/>
        <v>0</v>
      </c>
      <c r="AQ25" s="1" t="str">
        <f t="shared" si="13"/>
        <v/>
      </c>
      <c r="AR25" s="1">
        <f t="shared" si="14"/>
        <v>0</v>
      </c>
      <c r="AS25" s="1" t="str">
        <f t="shared" si="15"/>
        <v/>
      </c>
      <c r="AT25" s="1">
        <f t="shared" si="16"/>
        <v>0</v>
      </c>
      <c r="AU25" s="1" t="str">
        <f t="shared" si="10"/>
        <v/>
      </c>
      <c r="AV25" s="1">
        <f t="shared" si="17"/>
        <v>0</v>
      </c>
      <c r="AW25" s="1" t="str">
        <f t="shared" si="11"/>
        <v/>
      </c>
      <c r="AY25" s="219" t="s">
        <v>327</v>
      </c>
    </row>
    <row r="26" spans="1:51" hidden="1">
      <c r="A26" s="27">
        <v>16</v>
      </c>
      <c r="B26" s="223"/>
      <c r="C26" s="126"/>
      <c r="D26" s="49"/>
      <c r="E26" s="49"/>
      <c r="F26" s="49"/>
      <c r="G26" s="204"/>
      <c r="H26" s="218"/>
      <c r="I26" s="211"/>
      <c r="J26" s="49"/>
      <c r="K26" s="128"/>
      <c r="L26" s="128"/>
      <c r="M26" s="107"/>
      <c r="N26" s="50"/>
      <c r="O26" s="128"/>
      <c r="P26" s="107"/>
      <c r="Q26" s="50"/>
      <c r="R26" s="128"/>
      <c r="S26" s="226"/>
      <c r="T26" s="473"/>
      <c r="U26" s="474"/>
      <c r="V26" s="483"/>
      <c r="W26" s="484"/>
      <c r="Z26" s="1" t="s">
        <v>289</v>
      </c>
      <c r="AA26" s="2" t="str">
        <f>IF(種目情報!A19="","",種目情報!A19)</f>
        <v>男三段跳</v>
      </c>
      <c r="AB26" s="2" t="str">
        <f>IF(種目情報!E19="","",種目情報!E19)</f>
        <v>女100mYH(0.762m/8.5m)</v>
      </c>
      <c r="AD26" s="5" t="str">
        <f t="shared" si="0"/>
        <v/>
      </c>
      <c r="AE26" s="5" t="str">
        <f t="shared" si="1"/>
        <v/>
      </c>
      <c r="AF26" s="5" t="str">
        <f t="shared" si="2"/>
        <v/>
      </c>
      <c r="AG26" s="5" t="str">
        <f t="shared" si="3"/>
        <v/>
      </c>
      <c r="AH26" s="5" t="str">
        <f t="shared" si="4"/>
        <v/>
      </c>
      <c r="AI26" s="8" t="str">
        <f>IF(I26="男",data_kyogisha!A17,"")</f>
        <v/>
      </c>
      <c r="AJ26" s="5" t="str">
        <f t="shared" si="5"/>
        <v/>
      </c>
      <c r="AK26" s="5" t="str">
        <f t="shared" si="6"/>
        <v/>
      </c>
      <c r="AL26" s="5" t="str">
        <f t="shared" si="7"/>
        <v/>
      </c>
      <c r="AM26" s="5" t="str">
        <f t="shared" si="8"/>
        <v/>
      </c>
      <c r="AN26" s="5" t="str">
        <f t="shared" si="9"/>
        <v/>
      </c>
      <c r="AO26" s="1" t="str">
        <f>IF(I26="女",data_kyogisha!A17,"")</f>
        <v/>
      </c>
      <c r="AP26" s="1">
        <f t="shared" si="12"/>
        <v>0</v>
      </c>
      <c r="AQ26" s="1" t="str">
        <f t="shared" si="13"/>
        <v/>
      </c>
      <c r="AR26" s="1">
        <f t="shared" si="14"/>
        <v>0</v>
      </c>
      <c r="AS26" s="1" t="str">
        <f t="shared" si="15"/>
        <v/>
      </c>
      <c r="AT26" s="1">
        <f t="shared" si="16"/>
        <v>0</v>
      </c>
      <c r="AU26" s="1" t="str">
        <f t="shared" si="10"/>
        <v/>
      </c>
      <c r="AV26" s="1">
        <f t="shared" si="17"/>
        <v>0</v>
      </c>
      <c r="AW26" s="1" t="str">
        <f t="shared" si="11"/>
        <v/>
      </c>
      <c r="AY26" s="219" t="s">
        <v>328</v>
      </c>
    </row>
    <row r="27" spans="1:51" hidden="1">
      <c r="A27" s="27">
        <v>17</v>
      </c>
      <c r="B27" s="223"/>
      <c r="C27" s="126"/>
      <c r="D27" s="49"/>
      <c r="E27" s="49"/>
      <c r="F27" s="49"/>
      <c r="G27" s="204"/>
      <c r="H27" s="218"/>
      <c r="I27" s="211"/>
      <c r="J27" s="49"/>
      <c r="K27" s="128"/>
      <c r="L27" s="128"/>
      <c r="M27" s="107"/>
      <c r="N27" s="50"/>
      <c r="O27" s="128"/>
      <c r="P27" s="107"/>
      <c r="Q27" s="50"/>
      <c r="R27" s="128"/>
      <c r="S27" s="226"/>
      <c r="T27" s="473"/>
      <c r="U27" s="474"/>
      <c r="V27" s="483"/>
      <c r="W27" s="484"/>
      <c r="Z27" s="1" t="s">
        <v>290</v>
      </c>
      <c r="AA27" s="2" t="str">
        <f>IF(種目情報!A20="","",種目情報!A20)</f>
        <v>男高校砲丸投(6.000kg)</v>
      </c>
      <c r="AB27" s="2" t="str">
        <f>IF(種目情報!E20="","",種目情報!E20)</f>
        <v>女棒高跳</v>
      </c>
      <c r="AD27" s="5" t="str">
        <f t="shared" si="0"/>
        <v/>
      </c>
      <c r="AE27" s="5" t="str">
        <f t="shared" si="1"/>
        <v/>
      </c>
      <c r="AF27" s="5" t="str">
        <f t="shared" si="2"/>
        <v/>
      </c>
      <c r="AG27" s="5" t="str">
        <f t="shared" si="3"/>
        <v/>
      </c>
      <c r="AH27" s="5" t="str">
        <f t="shared" si="4"/>
        <v/>
      </c>
      <c r="AI27" s="8" t="str">
        <f>IF(I27="男",data_kyogisha!A18,"")</f>
        <v/>
      </c>
      <c r="AJ27" s="5" t="str">
        <f t="shared" si="5"/>
        <v/>
      </c>
      <c r="AK27" s="5" t="str">
        <f t="shared" si="6"/>
        <v/>
      </c>
      <c r="AL27" s="5" t="str">
        <f t="shared" si="7"/>
        <v/>
      </c>
      <c r="AM27" s="5" t="str">
        <f t="shared" si="8"/>
        <v/>
      </c>
      <c r="AN27" s="5" t="str">
        <f t="shared" si="9"/>
        <v/>
      </c>
      <c r="AO27" s="1" t="str">
        <f>IF(I27="女",data_kyogisha!A18,"")</f>
        <v/>
      </c>
      <c r="AP27" s="1">
        <f t="shared" si="12"/>
        <v>0</v>
      </c>
      <c r="AQ27" s="1" t="str">
        <f t="shared" si="13"/>
        <v/>
      </c>
      <c r="AR27" s="1">
        <f t="shared" si="14"/>
        <v>0</v>
      </c>
      <c r="AS27" s="1" t="str">
        <f t="shared" si="15"/>
        <v/>
      </c>
      <c r="AT27" s="1">
        <f t="shared" si="16"/>
        <v>0</v>
      </c>
      <c r="AU27" s="1" t="str">
        <f t="shared" si="10"/>
        <v/>
      </c>
      <c r="AV27" s="1">
        <f t="shared" si="17"/>
        <v>0</v>
      </c>
      <c r="AW27" s="1" t="str">
        <f t="shared" si="11"/>
        <v/>
      </c>
      <c r="AY27" s="219" t="s">
        <v>329</v>
      </c>
    </row>
    <row r="28" spans="1:51" hidden="1">
      <c r="A28" s="27">
        <v>18</v>
      </c>
      <c r="B28" s="223"/>
      <c r="C28" s="126"/>
      <c r="D28" s="49"/>
      <c r="E28" s="49"/>
      <c r="F28" s="49"/>
      <c r="G28" s="204"/>
      <c r="H28" s="218"/>
      <c r="I28" s="211"/>
      <c r="J28" s="49"/>
      <c r="K28" s="128"/>
      <c r="L28" s="128"/>
      <c r="M28" s="107"/>
      <c r="N28" s="50"/>
      <c r="O28" s="128"/>
      <c r="P28" s="107"/>
      <c r="Q28" s="50"/>
      <c r="R28" s="128"/>
      <c r="S28" s="226"/>
      <c r="T28" s="473"/>
      <c r="U28" s="474"/>
      <c r="V28" s="483"/>
      <c r="W28" s="484"/>
      <c r="Z28" s="1" t="s">
        <v>291</v>
      </c>
      <c r="AA28" s="2" t="str">
        <f>IF(種目情報!A21="","",種目情報!A21)</f>
        <v>男やり投(0.800kg)</v>
      </c>
      <c r="AB28" s="2" t="str">
        <f>IF(種目情報!E21="","",種目情報!E21)</f>
        <v>女走幅跳A</v>
      </c>
      <c r="AD28" s="5" t="str">
        <f t="shared" si="0"/>
        <v/>
      </c>
      <c r="AE28" s="5" t="str">
        <f t="shared" si="1"/>
        <v/>
      </c>
      <c r="AF28" s="5" t="str">
        <f t="shared" si="2"/>
        <v/>
      </c>
      <c r="AG28" s="5" t="str">
        <f t="shared" si="3"/>
        <v/>
      </c>
      <c r="AH28" s="5" t="str">
        <f t="shared" si="4"/>
        <v/>
      </c>
      <c r="AI28" s="8" t="str">
        <f>IF(I28="男",data_kyogisha!A19,"")</f>
        <v/>
      </c>
      <c r="AJ28" s="5" t="str">
        <f t="shared" si="5"/>
        <v/>
      </c>
      <c r="AK28" s="5" t="str">
        <f t="shared" si="6"/>
        <v/>
      </c>
      <c r="AL28" s="5" t="str">
        <f t="shared" si="7"/>
        <v/>
      </c>
      <c r="AM28" s="5" t="str">
        <f t="shared" si="8"/>
        <v/>
      </c>
      <c r="AN28" s="5" t="str">
        <f t="shared" si="9"/>
        <v/>
      </c>
      <c r="AO28" s="1" t="str">
        <f>IF(I28="女",data_kyogisha!A19,"")</f>
        <v/>
      </c>
      <c r="AP28" s="1">
        <f t="shared" si="12"/>
        <v>0</v>
      </c>
      <c r="AQ28" s="1" t="str">
        <f t="shared" si="13"/>
        <v/>
      </c>
      <c r="AR28" s="1">
        <f t="shared" si="14"/>
        <v>0</v>
      </c>
      <c r="AS28" s="1" t="str">
        <f t="shared" si="15"/>
        <v/>
      </c>
      <c r="AT28" s="1">
        <f t="shared" si="16"/>
        <v>0</v>
      </c>
      <c r="AU28" s="1" t="str">
        <f t="shared" si="10"/>
        <v/>
      </c>
      <c r="AV28" s="1">
        <f t="shared" si="17"/>
        <v>0</v>
      </c>
      <c r="AW28" s="1" t="str">
        <f t="shared" si="11"/>
        <v/>
      </c>
      <c r="AY28" s="219" t="s">
        <v>330</v>
      </c>
    </row>
    <row r="29" spans="1:51" hidden="1">
      <c r="A29" s="27">
        <v>19</v>
      </c>
      <c r="B29" s="223"/>
      <c r="C29" s="126"/>
      <c r="D29" s="49"/>
      <c r="E29" s="49"/>
      <c r="F29" s="49"/>
      <c r="G29" s="204"/>
      <c r="H29" s="218"/>
      <c r="I29" s="211"/>
      <c r="J29" s="49"/>
      <c r="K29" s="128"/>
      <c r="L29" s="128"/>
      <c r="M29" s="107"/>
      <c r="N29" s="50"/>
      <c r="O29" s="128"/>
      <c r="P29" s="107"/>
      <c r="Q29" s="50"/>
      <c r="R29" s="128"/>
      <c r="S29" s="226"/>
      <c r="T29" s="473"/>
      <c r="U29" s="474"/>
      <c r="V29" s="483"/>
      <c r="W29" s="484"/>
      <c r="Z29" s="1" t="s">
        <v>541</v>
      </c>
      <c r="AA29" s="2" t="str">
        <f>IF(種目情報!A22="","",種目情報!A22)</f>
        <v>中学⬇</v>
      </c>
      <c r="AB29" s="2" t="str">
        <f>IF(種目情報!E22="","",種目情報!E22)</f>
        <v>女走幅跳B</v>
      </c>
      <c r="AD29" s="5" t="str">
        <f t="shared" si="0"/>
        <v/>
      </c>
      <c r="AE29" s="5" t="str">
        <f t="shared" si="1"/>
        <v/>
      </c>
      <c r="AF29" s="5" t="str">
        <f t="shared" si="2"/>
        <v/>
      </c>
      <c r="AG29" s="5" t="str">
        <f t="shared" si="3"/>
        <v/>
      </c>
      <c r="AH29" s="5" t="str">
        <f t="shared" si="4"/>
        <v/>
      </c>
      <c r="AI29" s="8" t="str">
        <f>IF(I29="男",data_kyogisha!A20,"")</f>
        <v/>
      </c>
      <c r="AJ29" s="5" t="str">
        <f t="shared" si="5"/>
        <v/>
      </c>
      <c r="AK29" s="5" t="str">
        <f t="shared" si="6"/>
        <v/>
      </c>
      <c r="AL29" s="5" t="str">
        <f t="shared" si="7"/>
        <v/>
      </c>
      <c r="AM29" s="5" t="str">
        <f t="shared" si="8"/>
        <v/>
      </c>
      <c r="AN29" s="5" t="str">
        <f t="shared" si="9"/>
        <v/>
      </c>
      <c r="AO29" s="1" t="str">
        <f>IF(I29="女",data_kyogisha!A20,"")</f>
        <v/>
      </c>
      <c r="AP29" s="1">
        <f t="shared" si="12"/>
        <v>0</v>
      </c>
      <c r="AQ29" s="1" t="str">
        <f t="shared" si="13"/>
        <v/>
      </c>
      <c r="AR29" s="1">
        <f t="shared" si="14"/>
        <v>0</v>
      </c>
      <c r="AS29" s="1" t="str">
        <f t="shared" si="15"/>
        <v/>
      </c>
      <c r="AT29" s="1">
        <f t="shared" si="16"/>
        <v>0</v>
      </c>
      <c r="AU29" s="1" t="str">
        <f t="shared" si="10"/>
        <v/>
      </c>
      <c r="AV29" s="1">
        <f t="shared" si="17"/>
        <v>0</v>
      </c>
      <c r="AW29" s="1" t="str">
        <f t="shared" si="11"/>
        <v/>
      </c>
      <c r="AY29" s="219" t="s">
        <v>331</v>
      </c>
    </row>
    <row r="30" spans="1:51" hidden="1">
      <c r="A30" s="27">
        <v>20</v>
      </c>
      <c r="B30" s="223"/>
      <c r="C30" s="126"/>
      <c r="D30" s="49"/>
      <c r="E30" s="49"/>
      <c r="F30" s="49"/>
      <c r="G30" s="204"/>
      <c r="H30" s="218"/>
      <c r="I30" s="211"/>
      <c r="J30" s="49"/>
      <c r="K30" s="128"/>
      <c r="L30" s="128"/>
      <c r="M30" s="107"/>
      <c r="N30" s="50"/>
      <c r="O30" s="128"/>
      <c r="P30" s="107"/>
      <c r="Q30" s="50"/>
      <c r="R30" s="128"/>
      <c r="S30" s="226"/>
      <c r="T30" s="473"/>
      <c r="U30" s="474"/>
      <c r="V30" s="483"/>
      <c r="W30" s="484"/>
      <c r="Z30" s="1" t="s">
        <v>292</v>
      </c>
      <c r="AA30" s="2" t="str">
        <f>IF(種目情報!A23="","",種目情報!A23)</f>
        <v>男100mA</v>
      </c>
      <c r="AB30" s="2" t="str">
        <f>IF(種目情報!E23="","",種目情報!E23)</f>
        <v>女走幅跳C</v>
      </c>
      <c r="AD30" s="5" t="str">
        <f t="shared" si="0"/>
        <v/>
      </c>
      <c r="AE30" s="5" t="str">
        <f t="shared" si="1"/>
        <v/>
      </c>
      <c r="AF30" s="5" t="str">
        <f t="shared" si="2"/>
        <v/>
      </c>
      <c r="AG30" s="5" t="str">
        <f t="shared" si="3"/>
        <v/>
      </c>
      <c r="AH30" s="5" t="str">
        <f t="shared" si="4"/>
        <v/>
      </c>
      <c r="AI30" s="8" t="str">
        <f>IF(I30="男",data_kyogisha!A21,"")</f>
        <v/>
      </c>
      <c r="AJ30" s="5" t="str">
        <f t="shared" si="5"/>
        <v/>
      </c>
      <c r="AK30" s="5" t="str">
        <f t="shared" si="6"/>
        <v/>
      </c>
      <c r="AL30" s="5" t="str">
        <f t="shared" si="7"/>
        <v/>
      </c>
      <c r="AM30" s="5" t="str">
        <f t="shared" si="8"/>
        <v/>
      </c>
      <c r="AN30" s="5" t="str">
        <f t="shared" si="9"/>
        <v/>
      </c>
      <c r="AO30" s="1" t="str">
        <f>IF(I30="女",data_kyogisha!A21,"")</f>
        <v/>
      </c>
      <c r="AP30" s="1">
        <f t="shared" si="12"/>
        <v>0</v>
      </c>
      <c r="AQ30" s="1" t="str">
        <f t="shared" si="13"/>
        <v/>
      </c>
      <c r="AR30" s="1">
        <f t="shared" si="14"/>
        <v>0</v>
      </c>
      <c r="AS30" s="1" t="str">
        <f t="shared" si="15"/>
        <v/>
      </c>
      <c r="AT30" s="1">
        <f t="shared" si="16"/>
        <v>0</v>
      </c>
      <c r="AU30" s="1" t="str">
        <f t="shared" si="10"/>
        <v/>
      </c>
      <c r="AV30" s="1">
        <f t="shared" si="17"/>
        <v>0</v>
      </c>
      <c r="AW30" s="1" t="str">
        <f t="shared" si="11"/>
        <v/>
      </c>
      <c r="AY30" s="219" t="s">
        <v>332</v>
      </c>
    </row>
    <row r="31" spans="1:51" hidden="1">
      <c r="A31" s="27">
        <v>21</v>
      </c>
      <c r="B31" s="223"/>
      <c r="C31" s="126"/>
      <c r="D31" s="49"/>
      <c r="E31" s="49"/>
      <c r="F31" s="49"/>
      <c r="G31" s="204"/>
      <c r="H31" s="218"/>
      <c r="I31" s="211"/>
      <c r="J31" s="49"/>
      <c r="K31" s="128"/>
      <c r="L31" s="128"/>
      <c r="M31" s="107"/>
      <c r="N31" s="50"/>
      <c r="O31" s="128"/>
      <c r="P31" s="107"/>
      <c r="Q31" s="50"/>
      <c r="R31" s="128"/>
      <c r="S31" s="226"/>
      <c r="T31" s="473"/>
      <c r="U31" s="474"/>
      <c r="V31" s="483"/>
      <c r="W31" s="484"/>
      <c r="Z31" s="1" t="s">
        <v>293</v>
      </c>
      <c r="AA31" s="2" t="str">
        <f>IF(種目情報!A24="","",種目情報!A24)</f>
        <v>男100mB</v>
      </c>
      <c r="AB31" s="2" t="str">
        <f>IF(種目情報!E24="","",種目情報!E24)</f>
        <v>女中学砲丸投(2.721kg)</v>
      </c>
      <c r="AD31" s="5" t="str">
        <f t="shared" si="0"/>
        <v/>
      </c>
      <c r="AE31" s="5" t="str">
        <f t="shared" si="1"/>
        <v/>
      </c>
      <c r="AF31" s="5" t="str">
        <f t="shared" si="2"/>
        <v/>
      </c>
      <c r="AG31" s="5" t="str">
        <f t="shared" si="3"/>
        <v/>
      </c>
      <c r="AH31" s="5" t="str">
        <f t="shared" si="4"/>
        <v/>
      </c>
      <c r="AI31" s="8" t="str">
        <f>IF(I31="男",data_kyogisha!A22,"")</f>
        <v/>
      </c>
      <c r="AJ31" s="5" t="str">
        <f t="shared" si="5"/>
        <v/>
      </c>
      <c r="AK31" s="5" t="str">
        <f t="shared" si="6"/>
        <v/>
      </c>
      <c r="AL31" s="5" t="str">
        <f t="shared" si="7"/>
        <v/>
      </c>
      <c r="AM31" s="5" t="str">
        <f t="shared" si="8"/>
        <v/>
      </c>
      <c r="AN31" s="5" t="str">
        <f t="shared" si="9"/>
        <v/>
      </c>
      <c r="AO31" s="1" t="str">
        <f>IF(I31="女",data_kyogisha!A22,"")</f>
        <v/>
      </c>
      <c r="AP31" s="1">
        <f t="shared" si="12"/>
        <v>0</v>
      </c>
      <c r="AQ31" s="1" t="str">
        <f t="shared" si="13"/>
        <v/>
      </c>
      <c r="AR31" s="1">
        <f t="shared" si="14"/>
        <v>0</v>
      </c>
      <c r="AS31" s="1" t="str">
        <f t="shared" si="15"/>
        <v/>
      </c>
      <c r="AT31" s="1">
        <f t="shared" si="16"/>
        <v>0</v>
      </c>
      <c r="AU31" s="1" t="str">
        <f t="shared" si="10"/>
        <v/>
      </c>
      <c r="AV31" s="1">
        <f t="shared" si="17"/>
        <v>0</v>
      </c>
      <c r="AW31" s="1" t="str">
        <f t="shared" si="11"/>
        <v/>
      </c>
      <c r="AY31" s="219" t="s">
        <v>333</v>
      </c>
    </row>
    <row r="32" spans="1:51" hidden="1">
      <c r="A32" s="27">
        <v>22</v>
      </c>
      <c r="B32" s="223"/>
      <c r="C32" s="126"/>
      <c r="D32" s="49"/>
      <c r="E32" s="49"/>
      <c r="F32" s="49"/>
      <c r="G32" s="204"/>
      <c r="H32" s="218"/>
      <c r="I32" s="211"/>
      <c r="J32" s="49"/>
      <c r="K32" s="128"/>
      <c r="L32" s="128"/>
      <c r="M32" s="107"/>
      <c r="N32" s="50"/>
      <c r="O32" s="128"/>
      <c r="P32" s="107"/>
      <c r="Q32" s="50"/>
      <c r="R32" s="128"/>
      <c r="S32" s="226"/>
      <c r="T32" s="473"/>
      <c r="U32" s="474"/>
      <c r="V32" s="483"/>
      <c r="W32" s="484"/>
      <c r="Z32" s="1" t="s">
        <v>294</v>
      </c>
      <c r="AA32" s="2" t="str">
        <f>IF(種目情報!A25="","",種目情報!A25)</f>
        <v>男中学110mH(0.914m)</v>
      </c>
      <c r="AB32" s="2" t="str">
        <f>IF(種目情報!E25="","",種目情報!E25)</f>
        <v>一般⬇</v>
      </c>
      <c r="AD32" s="5" t="str">
        <f t="shared" si="0"/>
        <v/>
      </c>
      <c r="AE32" s="5" t="str">
        <f t="shared" si="1"/>
        <v/>
      </c>
      <c r="AF32" s="5" t="str">
        <f t="shared" si="2"/>
        <v/>
      </c>
      <c r="AG32" s="5" t="str">
        <f t="shared" si="3"/>
        <v/>
      </c>
      <c r="AH32" s="5" t="str">
        <f t="shared" si="4"/>
        <v/>
      </c>
      <c r="AI32" s="8" t="str">
        <f>IF(I32="男",data_kyogisha!A23,"")</f>
        <v/>
      </c>
      <c r="AJ32" s="5" t="str">
        <f t="shared" si="5"/>
        <v/>
      </c>
      <c r="AK32" s="5" t="str">
        <f t="shared" si="6"/>
        <v/>
      </c>
      <c r="AL32" s="5" t="str">
        <f t="shared" si="7"/>
        <v/>
      </c>
      <c r="AM32" s="5" t="str">
        <f t="shared" si="8"/>
        <v/>
      </c>
      <c r="AN32" s="5" t="str">
        <f t="shared" si="9"/>
        <v/>
      </c>
      <c r="AO32" s="1" t="str">
        <f>IF(I32="女",data_kyogisha!A23,"")</f>
        <v/>
      </c>
      <c r="AP32" s="1">
        <f t="shared" si="12"/>
        <v>0</v>
      </c>
      <c r="AQ32" s="1" t="str">
        <f t="shared" si="13"/>
        <v/>
      </c>
      <c r="AR32" s="1">
        <f t="shared" si="14"/>
        <v>0</v>
      </c>
      <c r="AS32" s="1" t="str">
        <f t="shared" si="15"/>
        <v/>
      </c>
      <c r="AT32" s="1">
        <f t="shared" si="16"/>
        <v>0</v>
      </c>
      <c r="AU32" s="1" t="str">
        <f t="shared" si="10"/>
        <v/>
      </c>
      <c r="AV32" s="1">
        <f t="shared" si="17"/>
        <v>0</v>
      </c>
      <c r="AW32" s="1" t="str">
        <f t="shared" si="11"/>
        <v/>
      </c>
      <c r="AY32" s="219" t="s">
        <v>334</v>
      </c>
    </row>
    <row r="33" spans="1:51" hidden="1">
      <c r="A33" s="27">
        <v>23</v>
      </c>
      <c r="B33" s="223"/>
      <c r="C33" s="126"/>
      <c r="D33" s="49"/>
      <c r="E33" s="49"/>
      <c r="F33" s="49"/>
      <c r="G33" s="204"/>
      <c r="H33" s="218"/>
      <c r="I33" s="211"/>
      <c r="J33" s="49"/>
      <c r="K33" s="128"/>
      <c r="L33" s="128"/>
      <c r="M33" s="107"/>
      <c r="N33" s="50"/>
      <c r="O33" s="128"/>
      <c r="P33" s="107"/>
      <c r="Q33" s="50"/>
      <c r="R33" s="128"/>
      <c r="S33" s="226"/>
      <c r="T33" s="473"/>
      <c r="U33" s="474"/>
      <c r="V33" s="483"/>
      <c r="W33" s="484"/>
      <c r="Z33" s="1" t="s">
        <v>295</v>
      </c>
      <c r="AA33" s="2" t="str">
        <f>IF(種目情報!A26="","",種目情報!A26)</f>
        <v>男110mJH(0.991m)</v>
      </c>
      <c r="AB33" s="2" t="str">
        <f>IF(種目情報!E26="","",種目情報!E26)</f>
        <v>女800m</v>
      </c>
      <c r="AD33" s="5" t="str">
        <f t="shared" si="0"/>
        <v/>
      </c>
      <c r="AE33" s="5" t="str">
        <f t="shared" si="1"/>
        <v/>
      </c>
      <c r="AF33" s="5" t="str">
        <f t="shared" si="2"/>
        <v/>
      </c>
      <c r="AG33" s="5" t="str">
        <f t="shared" si="3"/>
        <v/>
      </c>
      <c r="AH33" s="5" t="str">
        <f t="shared" si="4"/>
        <v/>
      </c>
      <c r="AI33" s="8" t="str">
        <f>IF(I33="男",data_kyogisha!A24,"")</f>
        <v/>
      </c>
      <c r="AJ33" s="5" t="str">
        <f t="shared" si="5"/>
        <v/>
      </c>
      <c r="AK33" s="5" t="str">
        <f t="shared" si="6"/>
        <v/>
      </c>
      <c r="AL33" s="5" t="str">
        <f t="shared" si="7"/>
        <v/>
      </c>
      <c r="AM33" s="5" t="str">
        <f t="shared" si="8"/>
        <v/>
      </c>
      <c r="AN33" s="5" t="str">
        <f t="shared" si="9"/>
        <v/>
      </c>
      <c r="AO33" s="1" t="str">
        <f>IF(I33="女",data_kyogisha!A24,"")</f>
        <v/>
      </c>
      <c r="AP33" s="1">
        <f t="shared" si="12"/>
        <v>0</v>
      </c>
      <c r="AQ33" s="1" t="str">
        <f t="shared" si="13"/>
        <v/>
      </c>
      <c r="AR33" s="1">
        <f t="shared" si="14"/>
        <v>0</v>
      </c>
      <c r="AS33" s="1" t="str">
        <f t="shared" si="15"/>
        <v/>
      </c>
      <c r="AT33" s="1">
        <f t="shared" si="16"/>
        <v>0</v>
      </c>
      <c r="AU33" s="1" t="str">
        <f t="shared" si="10"/>
        <v/>
      </c>
      <c r="AV33" s="1">
        <f t="shared" si="17"/>
        <v>0</v>
      </c>
      <c r="AW33" s="1" t="str">
        <f t="shared" si="11"/>
        <v/>
      </c>
      <c r="AY33" s="219" t="s">
        <v>335</v>
      </c>
    </row>
    <row r="34" spans="1:51" hidden="1">
      <c r="A34" s="27">
        <v>24</v>
      </c>
      <c r="B34" s="223"/>
      <c r="C34" s="126"/>
      <c r="D34" s="49"/>
      <c r="E34" s="49"/>
      <c r="F34" s="49"/>
      <c r="G34" s="204"/>
      <c r="H34" s="218"/>
      <c r="I34" s="211"/>
      <c r="J34" s="49"/>
      <c r="K34" s="128"/>
      <c r="L34" s="128"/>
      <c r="M34" s="107"/>
      <c r="N34" s="50"/>
      <c r="O34" s="128"/>
      <c r="P34" s="107"/>
      <c r="Q34" s="50"/>
      <c r="R34" s="128"/>
      <c r="S34" s="226"/>
      <c r="T34" s="473"/>
      <c r="U34" s="474"/>
      <c r="V34" s="483"/>
      <c r="W34" s="484"/>
      <c r="Z34" s="1" t="s">
        <v>296</v>
      </c>
      <c r="AA34" s="2" t="str">
        <f>IF(種目情報!A27="","",種目情報!A27)</f>
        <v>男棒高跳</v>
      </c>
      <c r="AB34" s="2" t="str">
        <f>IF(種目情報!E27="","",種目情報!E27)</f>
        <v>女3000m</v>
      </c>
      <c r="AD34" s="5" t="str">
        <f t="shared" si="0"/>
        <v/>
      </c>
      <c r="AE34" s="5" t="str">
        <f t="shared" si="1"/>
        <v/>
      </c>
      <c r="AF34" s="5" t="str">
        <f t="shared" si="2"/>
        <v/>
      </c>
      <c r="AG34" s="5" t="str">
        <f t="shared" si="3"/>
        <v/>
      </c>
      <c r="AH34" s="5" t="str">
        <f t="shared" si="4"/>
        <v/>
      </c>
      <c r="AI34" s="8" t="str">
        <f>IF(I34="男",data_kyogisha!A25,"")</f>
        <v/>
      </c>
      <c r="AJ34" s="5" t="str">
        <f t="shared" si="5"/>
        <v/>
      </c>
      <c r="AK34" s="5" t="str">
        <f t="shared" si="6"/>
        <v/>
      </c>
      <c r="AL34" s="5" t="str">
        <f t="shared" si="7"/>
        <v/>
      </c>
      <c r="AM34" s="5" t="str">
        <f t="shared" si="8"/>
        <v/>
      </c>
      <c r="AN34" s="5" t="str">
        <f t="shared" si="9"/>
        <v/>
      </c>
      <c r="AO34" s="1" t="str">
        <f>IF(I34="女",data_kyogisha!A25,"")</f>
        <v/>
      </c>
      <c r="AP34" s="1">
        <f t="shared" si="12"/>
        <v>0</v>
      </c>
      <c r="AQ34" s="1" t="str">
        <f t="shared" si="13"/>
        <v/>
      </c>
      <c r="AR34" s="1">
        <f t="shared" si="14"/>
        <v>0</v>
      </c>
      <c r="AS34" s="1" t="str">
        <f t="shared" si="15"/>
        <v/>
      </c>
      <c r="AT34" s="1">
        <f t="shared" si="16"/>
        <v>0</v>
      </c>
      <c r="AU34" s="1" t="str">
        <f t="shared" si="10"/>
        <v/>
      </c>
      <c r="AV34" s="1">
        <f t="shared" si="17"/>
        <v>0</v>
      </c>
      <c r="AW34" s="1" t="str">
        <f t="shared" si="11"/>
        <v/>
      </c>
      <c r="AY34" s="219" t="s">
        <v>336</v>
      </c>
    </row>
    <row r="35" spans="1:51" hidden="1">
      <c r="A35" s="27">
        <v>25</v>
      </c>
      <c r="B35" s="223"/>
      <c r="C35" s="126"/>
      <c r="D35" s="49"/>
      <c r="E35" s="49"/>
      <c r="F35" s="49"/>
      <c r="G35" s="204"/>
      <c r="H35" s="218"/>
      <c r="I35" s="211"/>
      <c r="J35" s="49"/>
      <c r="K35" s="128"/>
      <c r="L35" s="128"/>
      <c r="M35" s="107"/>
      <c r="N35" s="50"/>
      <c r="O35" s="128"/>
      <c r="P35" s="107"/>
      <c r="Q35" s="50"/>
      <c r="R35" s="128"/>
      <c r="S35" s="226"/>
      <c r="T35" s="473"/>
      <c r="U35" s="474"/>
      <c r="V35" s="483"/>
      <c r="W35" s="484"/>
      <c r="Z35" s="1" t="s">
        <v>297</v>
      </c>
      <c r="AA35" s="2" t="str">
        <f>IF(種目情報!A28="","",種目情報!A28)</f>
        <v>男三段跳</v>
      </c>
      <c r="AB35" s="2" t="str">
        <f>IF(種目情報!E28="","",種目情報!E28)</f>
        <v>女400mH(0.762m)</v>
      </c>
      <c r="AD35" s="5" t="str">
        <f t="shared" si="0"/>
        <v/>
      </c>
      <c r="AE35" s="5" t="str">
        <f t="shared" si="1"/>
        <v/>
      </c>
      <c r="AF35" s="5" t="str">
        <f t="shared" si="2"/>
        <v/>
      </c>
      <c r="AG35" s="5" t="str">
        <f t="shared" si="3"/>
        <v/>
      </c>
      <c r="AH35" s="5" t="str">
        <f t="shared" si="4"/>
        <v/>
      </c>
      <c r="AI35" s="8" t="str">
        <f>IF(I35="男",data_kyogisha!A26,"")</f>
        <v/>
      </c>
      <c r="AJ35" s="5" t="str">
        <f t="shared" si="5"/>
        <v/>
      </c>
      <c r="AK35" s="5" t="str">
        <f t="shared" si="6"/>
        <v/>
      </c>
      <c r="AL35" s="5" t="str">
        <f t="shared" si="7"/>
        <v/>
      </c>
      <c r="AM35" s="5" t="str">
        <f t="shared" si="8"/>
        <v/>
      </c>
      <c r="AN35" s="5" t="str">
        <f t="shared" si="9"/>
        <v/>
      </c>
      <c r="AO35" s="1" t="str">
        <f>IF(I35="女",data_kyogisha!A26,"")</f>
        <v/>
      </c>
      <c r="AP35" s="1">
        <f t="shared" si="12"/>
        <v>0</v>
      </c>
      <c r="AQ35" s="1" t="str">
        <f t="shared" si="13"/>
        <v/>
      </c>
      <c r="AR35" s="1">
        <f t="shared" si="14"/>
        <v>0</v>
      </c>
      <c r="AS35" s="1" t="str">
        <f t="shared" si="15"/>
        <v/>
      </c>
      <c r="AT35" s="1">
        <f t="shared" si="16"/>
        <v>0</v>
      </c>
      <c r="AU35" s="1" t="str">
        <f t="shared" si="10"/>
        <v/>
      </c>
      <c r="AV35" s="1">
        <f t="shared" si="17"/>
        <v>0</v>
      </c>
      <c r="AW35" s="1" t="str">
        <f t="shared" si="11"/>
        <v/>
      </c>
      <c r="AY35" s="219" t="s">
        <v>337</v>
      </c>
    </row>
    <row r="36" spans="1:51" hidden="1">
      <c r="A36" s="27">
        <v>26</v>
      </c>
      <c r="B36" s="223"/>
      <c r="C36" s="126"/>
      <c r="D36" s="49"/>
      <c r="E36" s="49"/>
      <c r="F36" s="49"/>
      <c r="G36" s="204"/>
      <c r="H36" s="218"/>
      <c r="I36" s="211"/>
      <c r="J36" s="49"/>
      <c r="K36" s="128"/>
      <c r="L36" s="128"/>
      <c r="M36" s="107"/>
      <c r="N36" s="50"/>
      <c r="O36" s="128"/>
      <c r="P36" s="107"/>
      <c r="Q36" s="50"/>
      <c r="R36" s="128"/>
      <c r="S36" s="226"/>
      <c r="T36" s="473"/>
      <c r="U36" s="474"/>
      <c r="V36" s="483"/>
      <c r="W36" s="484"/>
      <c r="AA36" s="2" t="str">
        <f>IF(種目情報!A29="","",種目情報!A29)</f>
        <v>男中学砲丸投(5.000kg)</v>
      </c>
      <c r="AB36" s="2" t="str">
        <f>IF(種目情報!E29="","",種目情報!E29)</f>
        <v>女走高跳</v>
      </c>
      <c r="AD36" s="5" t="str">
        <f t="shared" si="0"/>
        <v/>
      </c>
      <c r="AE36" s="5" t="str">
        <f t="shared" si="1"/>
        <v/>
      </c>
      <c r="AF36" s="5" t="str">
        <f t="shared" si="2"/>
        <v/>
      </c>
      <c r="AG36" s="5" t="str">
        <f t="shared" si="3"/>
        <v/>
      </c>
      <c r="AH36" s="5" t="str">
        <f t="shared" si="4"/>
        <v/>
      </c>
      <c r="AI36" s="8" t="str">
        <f>IF(I36="男",data_kyogisha!A27,"")</f>
        <v/>
      </c>
      <c r="AJ36" s="5" t="str">
        <f t="shared" si="5"/>
        <v/>
      </c>
      <c r="AK36" s="5" t="str">
        <f t="shared" si="6"/>
        <v/>
      </c>
      <c r="AL36" s="5" t="str">
        <f t="shared" si="7"/>
        <v/>
      </c>
      <c r="AM36" s="5" t="str">
        <f t="shared" si="8"/>
        <v/>
      </c>
      <c r="AN36" s="5" t="str">
        <f t="shared" si="9"/>
        <v/>
      </c>
      <c r="AO36" s="1" t="str">
        <f>IF(I36="女",data_kyogisha!A27,"")</f>
        <v/>
      </c>
      <c r="AP36" s="1">
        <f t="shared" si="12"/>
        <v>0</v>
      </c>
      <c r="AQ36" s="1" t="str">
        <f t="shared" si="13"/>
        <v/>
      </c>
      <c r="AR36" s="1">
        <f t="shared" si="14"/>
        <v>0</v>
      </c>
      <c r="AS36" s="1" t="str">
        <f t="shared" si="15"/>
        <v/>
      </c>
      <c r="AT36" s="1">
        <f t="shared" si="16"/>
        <v>0</v>
      </c>
      <c r="AU36" s="1" t="str">
        <f t="shared" si="10"/>
        <v/>
      </c>
      <c r="AV36" s="1">
        <f t="shared" si="17"/>
        <v>0</v>
      </c>
      <c r="AW36" s="1" t="str">
        <f t="shared" si="11"/>
        <v/>
      </c>
      <c r="AY36" s="219" t="s">
        <v>338</v>
      </c>
    </row>
    <row r="37" spans="1:51" hidden="1">
      <c r="A37" s="27">
        <v>27</v>
      </c>
      <c r="B37" s="223"/>
      <c r="C37" s="126"/>
      <c r="D37" s="49"/>
      <c r="E37" s="49"/>
      <c r="F37" s="49"/>
      <c r="G37" s="204"/>
      <c r="H37" s="218"/>
      <c r="I37" s="211"/>
      <c r="J37" s="49"/>
      <c r="K37" s="128"/>
      <c r="L37" s="128"/>
      <c r="M37" s="107"/>
      <c r="N37" s="50"/>
      <c r="O37" s="128"/>
      <c r="P37" s="107"/>
      <c r="Q37" s="50"/>
      <c r="R37" s="128"/>
      <c r="S37" s="226"/>
      <c r="T37" s="473"/>
      <c r="U37" s="474"/>
      <c r="V37" s="483"/>
      <c r="W37" s="484"/>
      <c r="AA37" s="2" t="str">
        <f>IF(種目情報!A30="","",種目情報!A30)</f>
        <v>一般⬇</v>
      </c>
      <c r="AB37" s="2" t="str">
        <f>IF(種目情報!E30="","",種目情報!E30)</f>
        <v>女三段跳</v>
      </c>
      <c r="AD37" s="5" t="str">
        <f t="shared" si="0"/>
        <v/>
      </c>
      <c r="AE37" s="5" t="str">
        <f t="shared" si="1"/>
        <v/>
      </c>
      <c r="AF37" s="5" t="str">
        <f t="shared" si="2"/>
        <v/>
      </c>
      <c r="AG37" s="5" t="str">
        <f t="shared" si="3"/>
        <v/>
      </c>
      <c r="AH37" s="5" t="str">
        <f t="shared" si="4"/>
        <v/>
      </c>
      <c r="AI37" s="8" t="str">
        <f>IF(I37="男",data_kyogisha!A28,"")</f>
        <v/>
      </c>
      <c r="AJ37" s="5" t="str">
        <f t="shared" si="5"/>
        <v/>
      </c>
      <c r="AK37" s="5" t="str">
        <f t="shared" si="6"/>
        <v/>
      </c>
      <c r="AL37" s="5" t="str">
        <f t="shared" si="7"/>
        <v/>
      </c>
      <c r="AM37" s="5" t="str">
        <f t="shared" si="8"/>
        <v/>
      </c>
      <c r="AN37" s="5" t="str">
        <f t="shared" si="9"/>
        <v/>
      </c>
      <c r="AO37" s="1" t="str">
        <f>IF(I37="女",data_kyogisha!A28,"")</f>
        <v/>
      </c>
      <c r="AP37" s="1">
        <f t="shared" si="12"/>
        <v>0</v>
      </c>
      <c r="AQ37" s="1" t="str">
        <f t="shared" si="13"/>
        <v/>
      </c>
      <c r="AR37" s="1">
        <f t="shared" si="14"/>
        <v>0</v>
      </c>
      <c r="AS37" s="1" t="str">
        <f t="shared" si="15"/>
        <v/>
      </c>
      <c r="AT37" s="1">
        <f t="shared" si="16"/>
        <v>0</v>
      </c>
      <c r="AU37" s="1" t="str">
        <f t="shared" si="10"/>
        <v/>
      </c>
      <c r="AV37" s="1">
        <f t="shared" si="17"/>
        <v>0</v>
      </c>
      <c r="AW37" s="1" t="str">
        <f t="shared" si="11"/>
        <v/>
      </c>
      <c r="AY37" s="219" t="s">
        <v>339</v>
      </c>
    </row>
    <row r="38" spans="1:51" hidden="1">
      <c r="A38" s="27">
        <v>28</v>
      </c>
      <c r="B38" s="223"/>
      <c r="C38" s="126"/>
      <c r="D38" s="49"/>
      <c r="E38" s="49"/>
      <c r="F38" s="49"/>
      <c r="G38" s="204"/>
      <c r="H38" s="218"/>
      <c r="I38" s="211"/>
      <c r="J38" s="49"/>
      <c r="K38" s="128"/>
      <c r="L38" s="128"/>
      <c r="M38" s="107"/>
      <c r="N38" s="50"/>
      <c r="O38" s="128"/>
      <c r="P38" s="107"/>
      <c r="Q38" s="50"/>
      <c r="R38" s="128"/>
      <c r="S38" s="226"/>
      <c r="T38" s="473"/>
      <c r="U38" s="474"/>
      <c r="V38" s="483"/>
      <c r="W38" s="484"/>
      <c r="AA38" s="2" t="str">
        <f>IF(種目情報!A31="","",種目情報!A31)</f>
        <v>男800m</v>
      </c>
      <c r="AB38" s="2" t="str">
        <f>IF(種目情報!E31="","",種目情報!E31)</f>
        <v>女円盤投(1.000kg)</v>
      </c>
      <c r="AD38" s="5" t="str">
        <f t="shared" si="0"/>
        <v/>
      </c>
      <c r="AE38" s="5" t="str">
        <f t="shared" si="1"/>
        <v/>
      </c>
      <c r="AF38" s="5" t="str">
        <f t="shared" si="2"/>
        <v/>
      </c>
      <c r="AG38" s="5" t="str">
        <f t="shared" si="3"/>
        <v/>
      </c>
      <c r="AH38" s="5" t="str">
        <f t="shared" si="4"/>
        <v/>
      </c>
      <c r="AI38" s="8" t="str">
        <f>IF(I38="男",data_kyogisha!A29,"")</f>
        <v/>
      </c>
      <c r="AJ38" s="5" t="str">
        <f t="shared" si="5"/>
        <v/>
      </c>
      <c r="AK38" s="5" t="str">
        <f t="shared" si="6"/>
        <v/>
      </c>
      <c r="AL38" s="5" t="str">
        <f t="shared" si="7"/>
        <v/>
      </c>
      <c r="AM38" s="5" t="str">
        <f t="shared" si="8"/>
        <v/>
      </c>
      <c r="AN38" s="5" t="str">
        <f t="shared" si="9"/>
        <v/>
      </c>
      <c r="AO38" s="1" t="str">
        <f>IF(I38="女",data_kyogisha!A29,"")</f>
        <v/>
      </c>
      <c r="AP38" s="1">
        <f t="shared" si="12"/>
        <v>0</v>
      </c>
      <c r="AQ38" s="1" t="str">
        <f t="shared" si="13"/>
        <v/>
      </c>
      <c r="AR38" s="1">
        <f t="shared" si="14"/>
        <v>0</v>
      </c>
      <c r="AS38" s="1" t="str">
        <f t="shared" si="15"/>
        <v/>
      </c>
      <c r="AT38" s="1">
        <f t="shared" si="16"/>
        <v>0</v>
      </c>
      <c r="AU38" s="1" t="str">
        <f t="shared" si="10"/>
        <v/>
      </c>
      <c r="AV38" s="1">
        <f t="shared" si="17"/>
        <v>0</v>
      </c>
      <c r="AW38" s="1" t="str">
        <f t="shared" si="11"/>
        <v/>
      </c>
      <c r="AY38" s="219" t="s">
        <v>340</v>
      </c>
    </row>
    <row r="39" spans="1:51" hidden="1">
      <c r="A39" s="27">
        <v>29</v>
      </c>
      <c r="B39" s="223"/>
      <c r="C39" s="126"/>
      <c r="D39" s="49"/>
      <c r="E39" s="49"/>
      <c r="F39" s="49"/>
      <c r="G39" s="204"/>
      <c r="H39" s="218"/>
      <c r="I39" s="211"/>
      <c r="J39" s="49"/>
      <c r="K39" s="128"/>
      <c r="L39" s="128"/>
      <c r="M39" s="107"/>
      <c r="N39" s="50"/>
      <c r="O39" s="128"/>
      <c r="P39" s="107"/>
      <c r="Q39" s="50"/>
      <c r="R39" s="128"/>
      <c r="S39" s="226"/>
      <c r="T39" s="473"/>
      <c r="U39" s="474"/>
      <c r="V39" s="483"/>
      <c r="W39" s="484"/>
      <c r="AA39" s="2" t="str">
        <f>IF(種目情報!A32="","",種目情報!A32)</f>
        <v>男5000m</v>
      </c>
      <c r="AB39" s="2" t="str">
        <f>IF(種目情報!E32="","",種目情報!E32)</f>
        <v>女ハンマー投(4.000kg)</v>
      </c>
      <c r="AD39" s="5" t="str">
        <f t="shared" si="0"/>
        <v/>
      </c>
      <c r="AE39" s="5" t="str">
        <f t="shared" si="1"/>
        <v/>
      </c>
      <c r="AF39" s="5" t="str">
        <f t="shared" si="2"/>
        <v/>
      </c>
      <c r="AG39" s="5" t="str">
        <f t="shared" si="3"/>
        <v/>
      </c>
      <c r="AH39" s="5" t="str">
        <f t="shared" si="4"/>
        <v/>
      </c>
      <c r="AI39" s="8" t="str">
        <f>IF(I39="男",data_kyogisha!A30,"")</f>
        <v/>
      </c>
      <c r="AJ39" s="5" t="str">
        <f t="shared" si="5"/>
        <v/>
      </c>
      <c r="AK39" s="5" t="str">
        <f t="shared" si="6"/>
        <v/>
      </c>
      <c r="AL39" s="5" t="str">
        <f t="shared" si="7"/>
        <v/>
      </c>
      <c r="AM39" s="5" t="str">
        <f t="shared" si="8"/>
        <v/>
      </c>
      <c r="AN39" s="5" t="str">
        <f t="shared" si="9"/>
        <v/>
      </c>
      <c r="AO39" s="1" t="str">
        <f>IF(I39="女",data_kyogisha!A30,"")</f>
        <v/>
      </c>
      <c r="AP39" s="1">
        <f t="shared" si="12"/>
        <v>0</v>
      </c>
      <c r="AQ39" s="1" t="str">
        <f t="shared" si="13"/>
        <v/>
      </c>
      <c r="AR39" s="1">
        <f t="shared" si="14"/>
        <v>0</v>
      </c>
      <c r="AS39" s="1" t="str">
        <f t="shared" si="15"/>
        <v/>
      </c>
      <c r="AT39" s="1">
        <f t="shared" si="16"/>
        <v>0</v>
      </c>
      <c r="AU39" s="1" t="str">
        <f t="shared" si="10"/>
        <v/>
      </c>
      <c r="AV39" s="1">
        <f t="shared" si="17"/>
        <v>0</v>
      </c>
      <c r="AW39" s="1" t="str">
        <f t="shared" si="11"/>
        <v/>
      </c>
      <c r="AY39" s="219" t="s">
        <v>341</v>
      </c>
    </row>
    <row r="40" spans="1:51" hidden="1">
      <c r="A40" s="27">
        <v>30</v>
      </c>
      <c r="B40" s="223"/>
      <c r="C40" s="126"/>
      <c r="D40" s="49"/>
      <c r="E40" s="49"/>
      <c r="F40" s="49"/>
      <c r="G40" s="204"/>
      <c r="H40" s="218"/>
      <c r="I40" s="211"/>
      <c r="J40" s="49"/>
      <c r="K40" s="128"/>
      <c r="L40" s="128"/>
      <c r="M40" s="107"/>
      <c r="N40" s="50"/>
      <c r="O40" s="128"/>
      <c r="P40" s="107"/>
      <c r="Q40" s="50"/>
      <c r="R40" s="128"/>
      <c r="S40" s="226"/>
      <c r="T40" s="473"/>
      <c r="U40" s="474"/>
      <c r="V40" s="483"/>
      <c r="W40" s="484"/>
      <c r="AA40" s="2" t="str">
        <f>IF(種目情報!A33="","",種目情報!A33)</f>
        <v>男400mH(0.914m)</v>
      </c>
      <c r="AB40" s="2" t="str">
        <f>IF(種目情報!E33="","",種目情報!E33)</f>
        <v>中学⬇</v>
      </c>
      <c r="AD40" s="5" t="str">
        <f t="shared" si="0"/>
        <v/>
      </c>
      <c r="AE40" s="5" t="str">
        <f t="shared" si="1"/>
        <v/>
      </c>
      <c r="AF40" s="5" t="str">
        <f t="shared" si="2"/>
        <v/>
      </c>
      <c r="AG40" s="5" t="str">
        <f t="shared" si="3"/>
        <v/>
      </c>
      <c r="AH40" s="5" t="str">
        <f t="shared" si="4"/>
        <v/>
      </c>
      <c r="AI40" s="8" t="str">
        <f>IF(I40="男",data_kyogisha!A31,"")</f>
        <v/>
      </c>
      <c r="AJ40" s="5" t="str">
        <f t="shared" si="5"/>
        <v/>
      </c>
      <c r="AK40" s="5" t="str">
        <f t="shared" si="6"/>
        <v/>
      </c>
      <c r="AL40" s="5" t="str">
        <f t="shared" si="7"/>
        <v/>
      </c>
      <c r="AM40" s="5" t="str">
        <f t="shared" si="8"/>
        <v/>
      </c>
      <c r="AN40" s="5" t="str">
        <f t="shared" si="9"/>
        <v/>
      </c>
      <c r="AO40" s="1" t="str">
        <f>IF(I40="女",data_kyogisha!A31,"")</f>
        <v/>
      </c>
      <c r="AP40" s="1">
        <f t="shared" si="12"/>
        <v>0</v>
      </c>
      <c r="AQ40" s="1" t="str">
        <f t="shared" si="13"/>
        <v/>
      </c>
      <c r="AR40" s="1">
        <f t="shared" si="14"/>
        <v>0</v>
      </c>
      <c r="AS40" s="1" t="str">
        <f t="shared" si="15"/>
        <v/>
      </c>
      <c r="AT40" s="1">
        <f t="shared" si="16"/>
        <v>0</v>
      </c>
      <c r="AU40" s="1" t="str">
        <f t="shared" si="10"/>
        <v/>
      </c>
      <c r="AV40" s="1">
        <f t="shared" si="17"/>
        <v>0</v>
      </c>
      <c r="AW40" s="1" t="str">
        <f t="shared" si="11"/>
        <v/>
      </c>
      <c r="AY40" s="219" t="s">
        <v>342</v>
      </c>
    </row>
    <row r="41" spans="1:51" hidden="1">
      <c r="A41" s="27">
        <v>31</v>
      </c>
      <c r="B41" s="223"/>
      <c r="C41" s="126"/>
      <c r="D41" s="49"/>
      <c r="E41" s="49"/>
      <c r="F41" s="49"/>
      <c r="G41" s="204"/>
      <c r="H41" s="218"/>
      <c r="I41" s="211"/>
      <c r="J41" s="49"/>
      <c r="K41" s="128"/>
      <c r="L41" s="128"/>
      <c r="M41" s="107"/>
      <c r="N41" s="50"/>
      <c r="O41" s="128"/>
      <c r="P41" s="107"/>
      <c r="Q41" s="50"/>
      <c r="R41" s="128"/>
      <c r="S41" s="226"/>
      <c r="T41" s="473"/>
      <c r="U41" s="474"/>
      <c r="V41" s="483"/>
      <c r="W41" s="484"/>
      <c r="AA41" s="2" t="str">
        <f>IF(種目情報!A34="","",種目情報!A34)</f>
        <v>男3000mSC(0.914m)</v>
      </c>
      <c r="AB41" s="2" t="str">
        <f>IF(種目情報!E34="","",種目情報!E34)</f>
        <v>女800m</v>
      </c>
      <c r="AD41" s="5" t="str">
        <f t="shared" si="0"/>
        <v/>
      </c>
      <c r="AE41" s="5" t="str">
        <f t="shared" si="1"/>
        <v/>
      </c>
      <c r="AF41" s="5" t="str">
        <f t="shared" si="2"/>
        <v/>
      </c>
      <c r="AG41" s="5" t="str">
        <f t="shared" si="3"/>
        <v/>
      </c>
      <c r="AH41" s="5" t="str">
        <f t="shared" si="4"/>
        <v/>
      </c>
      <c r="AI41" s="8" t="str">
        <f>IF(I41="男",data_kyogisha!A32,"")</f>
        <v/>
      </c>
      <c r="AJ41" s="5" t="str">
        <f t="shared" si="5"/>
        <v/>
      </c>
      <c r="AK41" s="5" t="str">
        <f t="shared" si="6"/>
        <v/>
      </c>
      <c r="AL41" s="5" t="str">
        <f t="shared" si="7"/>
        <v/>
      </c>
      <c r="AM41" s="5" t="str">
        <f t="shared" si="8"/>
        <v/>
      </c>
      <c r="AN41" s="5" t="str">
        <f t="shared" si="9"/>
        <v/>
      </c>
      <c r="AO41" s="1" t="str">
        <f>IF(I41="女",data_kyogisha!A32,"")</f>
        <v/>
      </c>
      <c r="AP41" s="1">
        <f t="shared" si="12"/>
        <v>0</v>
      </c>
      <c r="AQ41" s="1" t="str">
        <f t="shared" si="13"/>
        <v/>
      </c>
      <c r="AR41" s="1">
        <f t="shared" si="14"/>
        <v>0</v>
      </c>
      <c r="AS41" s="1" t="str">
        <f t="shared" si="15"/>
        <v/>
      </c>
      <c r="AT41" s="1">
        <f t="shared" si="16"/>
        <v>0</v>
      </c>
      <c r="AU41" s="1" t="str">
        <f t="shared" si="10"/>
        <v/>
      </c>
      <c r="AV41" s="1">
        <f t="shared" si="17"/>
        <v>0</v>
      </c>
      <c r="AW41" s="1" t="str">
        <f t="shared" si="11"/>
        <v/>
      </c>
      <c r="AY41" s="219" t="s">
        <v>343</v>
      </c>
    </row>
    <row r="42" spans="1:51" hidden="1">
      <c r="A42" s="27">
        <v>32</v>
      </c>
      <c r="B42" s="223"/>
      <c r="C42" s="126"/>
      <c r="D42" s="49"/>
      <c r="E42" s="49"/>
      <c r="F42" s="49"/>
      <c r="G42" s="204"/>
      <c r="H42" s="218"/>
      <c r="I42" s="211"/>
      <c r="J42" s="49"/>
      <c r="K42" s="128"/>
      <c r="L42" s="128"/>
      <c r="M42" s="107"/>
      <c r="N42" s="50"/>
      <c r="O42" s="128"/>
      <c r="P42" s="107"/>
      <c r="Q42" s="50"/>
      <c r="R42" s="128"/>
      <c r="S42" s="226"/>
      <c r="T42" s="473"/>
      <c r="U42" s="474"/>
      <c r="V42" s="483"/>
      <c r="W42" s="484"/>
      <c r="AA42" s="2" t="str">
        <f>IF(種目情報!A35="","",種目情報!A35)</f>
        <v>男走高跳</v>
      </c>
      <c r="AB42" s="2" t="str">
        <f>IF(種目情報!E35="","",種目情報!E35)</f>
        <v>女3000m</v>
      </c>
      <c r="AD42" s="5" t="str">
        <f t="shared" si="0"/>
        <v/>
      </c>
      <c r="AE42" s="5" t="str">
        <f t="shared" si="1"/>
        <v/>
      </c>
      <c r="AF42" s="5" t="str">
        <f t="shared" si="2"/>
        <v/>
      </c>
      <c r="AG42" s="5" t="str">
        <f t="shared" si="3"/>
        <v/>
      </c>
      <c r="AH42" s="5" t="str">
        <f t="shared" si="4"/>
        <v/>
      </c>
      <c r="AI42" s="8" t="str">
        <f>IF(I42="男",data_kyogisha!A33,"")</f>
        <v/>
      </c>
      <c r="AJ42" s="5" t="str">
        <f t="shared" si="5"/>
        <v/>
      </c>
      <c r="AK42" s="5" t="str">
        <f t="shared" si="6"/>
        <v/>
      </c>
      <c r="AL42" s="5" t="str">
        <f t="shared" si="7"/>
        <v/>
      </c>
      <c r="AM42" s="5" t="str">
        <f t="shared" si="8"/>
        <v/>
      </c>
      <c r="AN42" s="5" t="str">
        <f t="shared" si="9"/>
        <v/>
      </c>
      <c r="AO42" s="1" t="str">
        <f>IF(I42="女",data_kyogisha!A33,"")</f>
        <v/>
      </c>
      <c r="AP42" s="1">
        <f t="shared" si="12"/>
        <v>0</v>
      </c>
      <c r="AQ42" s="1" t="str">
        <f t="shared" si="13"/>
        <v/>
      </c>
      <c r="AR42" s="1">
        <f t="shared" si="14"/>
        <v>0</v>
      </c>
      <c r="AS42" s="1" t="str">
        <f t="shared" si="15"/>
        <v/>
      </c>
      <c r="AT42" s="1">
        <f t="shared" si="16"/>
        <v>0</v>
      </c>
      <c r="AU42" s="1" t="str">
        <f t="shared" si="10"/>
        <v/>
      </c>
      <c r="AV42" s="1">
        <f t="shared" si="17"/>
        <v>0</v>
      </c>
      <c r="AW42" s="1" t="str">
        <f t="shared" si="11"/>
        <v/>
      </c>
      <c r="AY42" s="219" t="s">
        <v>344</v>
      </c>
    </row>
    <row r="43" spans="1:51" hidden="1">
      <c r="A43" s="27">
        <v>33</v>
      </c>
      <c r="B43" s="223"/>
      <c r="C43" s="126"/>
      <c r="D43" s="49"/>
      <c r="E43" s="49"/>
      <c r="F43" s="49"/>
      <c r="G43" s="204"/>
      <c r="H43" s="218"/>
      <c r="I43" s="211"/>
      <c r="J43" s="49"/>
      <c r="K43" s="128"/>
      <c r="L43" s="128"/>
      <c r="M43" s="107"/>
      <c r="N43" s="50"/>
      <c r="O43" s="128"/>
      <c r="P43" s="107"/>
      <c r="Q43" s="50"/>
      <c r="R43" s="128"/>
      <c r="S43" s="226"/>
      <c r="T43" s="473"/>
      <c r="U43" s="474"/>
      <c r="V43" s="483"/>
      <c r="W43" s="484"/>
      <c r="AA43" s="2" t="str">
        <f>IF(種目情報!A36="","",種目情報!A36)</f>
        <v>男走幅跳A</v>
      </c>
      <c r="AB43" s="2" t="str">
        <f>IF(種目情報!E36="","",種目情報!E36)</f>
        <v>女走高跳</v>
      </c>
      <c r="AD43" s="5" t="str">
        <f t="shared" ref="AD43:AD74" si="18">IF(I43="男",C43,"")</f>
        <v/>
      </c>
      <c r="AE43" s="5" t="str">
        <f t="shared" ref="AE43:AE74" si="19">IF(I43="男",D43,"")</f>
        <v/>
      </c>
      <c r="AF43" s="5" t="str">
        <f t="shared" ref="AF43:AF74" si="20">IF(I43="男",F43,"")</f>
        <v/>
      </c>
      <c r="AG43" s="5" t="str">
        <f t="shared" ref="AG43:AG74" si="21">IF(I43="男",I43,"")</f>
        <v/>
      </c>
      <c r="AH43" s="5" t="str">
        <f t="shared" ref="AH43:AH74" si="22">IF(I43="男",IF(J43="","",J43),"")</f>
        <v/>
      </c>
      <c r="AI43" s="8" t="str">
        <f>IF(I43="男",data_kyogisha!A34,"")</f>
        <v/>
      </c>
      <c r="AJ43" s="5" t="str">
        <f t="shared" ref="AJ43:AJ74" si="23">IF(I43="女",C43,"")</f>
        <v/>
      </c>
      <c r="AK43" s="5" t="str">
        <f t="shared" ref="AK43:AK74" si="24">IF(I43="女",D43,"")</f>
        <v/>
      </c>
      <c r="AL43" s="5" t="str">
        <f t="shared" ref="AL43:AL74" si="25">IF(I43="女",F43,"")</f>
        <v/>
      </c>
      <c r="AM43" s="5" t="str">
        <f t="shared" ref="AM43:AM74" si="26">IF(I43="女",I43,"")</f>
        <v/>
      </c>
      <c r="AN43" s="5" t="str">
        <f t="shared" ref="AN43:AN74" si="27">IF(I43="女",IF(J43="","",J43),"")</f>
        <v/>
      </c>
      <c r="AO43" s="1" t="str">
        <f>IF(I43="女",data_kyogisha!A34,"")</f>
        <v/>
      </c>
      <c r="AP43" s="1">
        <f t="shared" si="12"/>
        <v>0</v>
      </c>
      <c r="AQ43" s="1" t="str">
        <f t="shared" si="13"/>
        <v/>
      </c>
      <c r="AR43" s="1">
        <f t="shared" si="14"/>
        <v>0</v>
      </c>
      <c r="AS43" s="1" t="str">
        <f t="shared" si="15"/>
        <v/>
      </c>
      <c r="AT43" s="1">
        <f t="shared" si="16"/>
        <v>0</v>
      </c>
      <c r="AU43" s="1" t="str">
        <f t="shared" ref="AU43:AU74" si="28">IF(AND($I43="女",$T43="○"),$C43,"")</f>
        <v/>
      </c>
      <c r="AV43" s="1">
        <f t="shared" si="17"/>
        <v>0</v>
      </c>
      <c r="AW43" s="1" t="str">
        <f t="shared" ref="AW43:AW74" si="29">IF(AND($I43="女",$V43="○"),$C43,"")</f>
        <v/>
      </c>
      <c r="AY43" s="219" t="s">
        <v>345</v>
      </c>
    </row>
    <row r="44" spans="1:51" hidden="1">
      <c r="A44" s="27">
        <v>34</v>
      </c>
      <c r="B44" s="223"/>
      <c r="C44" s="126"/>
      <c r="D44" s="49"/>
      <c r="E44" s="49"/>
      <c r="F44" s="49"/>
      <c r="G44" s="204"/>
      <c r="H44" s="218"/>
      <c r="I44" s="211"/>
      <c r="J44" s="49"/>
      <c r="K44" s="128"/>
      <c r="L44" s="128"/>
      <c r="M44" s="107"/>
      <c r="N44" s="50"/>
      <c r="O44" s="128"/>
      <c r="P44" s="107"/>
      <c r="Q44" s="50"/>
      <c r="R44" s="128"/>
      <c r="S44" s="226"/>
      <c r="T44" s="473"/>
      <c r="U44" s="474"/>
      <c r="V44" s="483"/>
      <c r="W44" s="484"/>
      <c r="AA44" s="2" t="str">
        <f>IF(種目情報!A37="","",種目情報!A37)</f>
        <v>男走幅跳B</v>
      </c>
      <c r="AB44" s="2" t="str">
        <f>IF(種目情報!E37="","",種目情報!E37)</f>
        <v>女三段跳</v>
      </c>
      <c r="AD44" s="5" t="str">
        <f t="shared" si="18"/>
        <v/>
      </c>
      <c r="AE44" s="5" t="str">
        <f t="shared" si="19"/>
        <v/>
      </c>
      <c r="AF44" s="5" t="str">
        <f t="shared" si="20"/>
        <v/>
      </c>
      <c r="AG44" s="5" t="str">
        <f t="shared" si="21"/>
        <v/>
      </c>
      <c r="AH44" s="5" t="str">
        <f t="shared" si="22"/>
        <v/>
      </c>
      <c r="AI44" s="8" t="str">
        <f>IF(I44="男",data_kyogisha!A35,"")</f>
        <v/>
      </c>
      <c r="AJ44" s="5" t="str">
        <f t="shared" si="23"/>
        <v/>
      </c>
      <c r="AK44" s="5" t="str">
        <f t="shared" si="24"/>
        <v/>
      </c>
      <c r="AL44" s="5" t="str">
        <f t="shared" si="25"/>
        <v/>
      </c>
      <c r="AM44" s="5" t="str">
        <f t="shared" si="26"/>
        <v/>
      </c>
      <c r="AN44" s="5" t="str">
        <f t="shared" si="27"/>
        <v/>
      </c>
      <c r="AO44" s="1" t="str">
        <f>IF(I44="女",data_kyogisha!A35,"")</f>
        <v/>
      </c>
      <c r="AP44" s="1">
        <f t="shared" ref="AP44:AP75" si="30">IF(AND(I44="男",T44="○"),AP43+1,AP43)</f>
        <v>0</v>
      </c>
      <c r="AQ44" s="1" t="str">
        <f t="shared" ref="AQ44:AQ75" si="31">IF(AND(I44="男",T44="○"),C44,"")</f>
        <v/>
      </c>
      <c r="AR44" s="1">
        <f t="shared" ref="AR44:AR75" si="32">IF(AND(I44="男",V44="○"),AR43+1,AR43)</f>
        <v>0</v>
      </c>
      <c r="AS44" s="1" t="str">
        <f t="shared" ref="AS44:AS75" si="33">IF(AND(I44="男",V44="○"),C44,"")</f>
        <v/>
      </c>
      <c r="AT44" s="1">
        <f t="shared" ref="AT44:AT75" si="34">IF(AND(I44="女",T44="○"),AT43+1,AT43)</f>
        <v>0</v>
      </c>
      <c r="AU44" s="1" t="str">
        <f t="shared" si="28"/>
        <v/>
      </c>
      <c r="AV44" s="1">
        <f t="shared" ref="AV44:AV75" si="35">IF(AND(I44="女",V44="○"),AV43+1,AV43)</f>
        <v>0</v>
      </c>
      <c r="AW44" s="1" t="str">
        <f t="shared" si="29"/>
        <v/>
      </c>
      <c r="AY44" s="219" t="s">
        <v>346</v>
      </c>
    </row>
    <row r="45" spans="1:51" hidden="1">
      <c r="A45" s="27">
        <v>35</v>
      </c>
      <c r="B45" s="223"/>
      <c r="C45" s="126"/>
      <c r="D45" s="49"/>
      <c r="E45" s="49"/>
      <c r="F45" s="49"/>
      <c r="G45" s="204"/>
      <c r="H45" s="218"/>
      <c r="I45" s="211"/>
      <c r="J45" s="49"/>
      <c r="K45" s="128"/>
      <c r="L45" s="128"/>
      <c r="M45" s="107"/>
      <c r="N45" s="50"/>
      <c r="O45" s="128"/>
      <c r="P45" s="107"/>
      <c r="Q45" s="50"/>
      <c r="R45" s="128"/>
      <c r="S45" s="226"/>
      <c r="T45" s="473"/>
      <c r="U45" s="474"/>
      <c r="V45" s="483"/>
      <c r="W45" s="484"/>
      <c r="AA45" s="2" t="str">
        <f>IF(種目情報!A38="","",種目情報!A38)</f>
        <v>男走幅跳C</v>
      </c>
      <c r="AB45" s="2" t="str">
        <f>IF(種目情報!E38="","",種目情報!E38)</f>
        <v>女円盤投(1.000kg)</v>
      </c>
      <c r="AD45" s="5" t="str">
        <f t="shared" si="18"/>
        <v/>
      </c>
      <c r="AE45" s="5" t="str">
        <f t="shared" si="19"/>
        <v/>
      </c>
      <c r="AF45" s="5" t="str">
        <f t="shared" si="20"/>
        <v/>
      </c>
      <c r="AG45" s="5" t="str">
        <f t="shared" si="21"/>
        <v/>
      </c>
      <c r="AH45" s="5" t="str">
        <f t="shared" si="22"/>
        <v/>
      </c>
      <c r="AI45" s="8" t="str">
        <f>IF(I45="男",data_kyogisha!A36,"")</f>
        <v/>
      </c>
      <c r="AJ45" s="5" t="str">
        <f t="shared" si="23"/>
        <v/>
      </c>
      <c r="AK45" s="5" t="str">
        <f t="shared" si="24"/>
        <v/>
      </c>
      <c r="AL45" s="5" t="str">
        <f t="shared" si="25"/>
        <v/>
      </c>
      <c r="AM45" s="5" t="str">
        <f t="shared" si="26"/>
        <v/>
      </c>
      <c r="AN45" s="5" t="str">
        <f t="shared" si="27"/>
        <v/>
      </c>
      <c r="AO45" s="1" t="str">
        <f>IF(I45="女",data_kyogisha!A36,"")</f>
        <v/>
      </c>
      <c r="AP45" s="1">
        <f t="shared" si="30"/>
        <v>0</v>
      </c>
      <c r="AQ45" s="1" t="str">
        <f t="shared" si="31"/>
        <v/>
      </c>
      <c r="AR45" s="1">
        <f t="shared" si="32"/>
        <v>0</v>
      </c>
      <c r="AS45" s="1" t="str">
        <f t="shared" si="33"/>
        <v/>
      </c>
      <c r="AT45" s="1">
        <f t="shared" si="34"/>
        <v>0</v>
      </c>
      <c r="AU45" s="1" t="str">
        <f t="shared" si="28"/>
        <v/>
      </c>
      <c r="AV45" s="1">
        <f t="shared" si="35"/>
        <v>0</v>
      </c>
      <c r="AW45" s="1" t="str">
        <f t="shared" si="29"/>
        <v/>
      </c>
      <c r="AY45" s="219" t="s">
        <v>347</v>
      </c>
    </row>
    <row r="46" spans="1:51" hidden="1">
      <c r="A46" s="27">
        <v>36</v>
      </c>
      <c r="B46" s="223"/>
      <c r="C46" s="126"/>
      <c r="D46" s="49"/>
      <c r="E46" s="49"/>
      <c r="F46" s="49"/>
      <c r="G46" s="204"/>
      <c r="H46" s="218"/>
      <c r="I46" s="211"/>
      <c r="J46" s="49"/>
      <c r="K46" s="128"/>
      <c r="L46" s="128"/>
      <c r="M46" s="107"/>
      <c r="N46" s="50"/>
      <c r="O46" s="128"/>
      <c r="P46" s="107"/>
      <c r="Q46" s="50"/>
      <c r="R46" s="128"/>
      <c r="S46" s="226"/>
      <c r="T46" s="473"/>
      <c r="U46" s="474"/>
      <c r="V46" s="483"/>
      <c r="W46" s="484"/>
      <c r="AA46" s="2" t="str">
        <f>IF(種目情報!A39="","",種目情報!A39)</f>
        <v>男円盤投(2.000kg)</v>
      </c>
      <c r="AB46" s="2"/>
      <c r="AD46" s="5" t="str">
        <f t="shared" si="18"/>
        <v/>
      </c>
      <c r="AE46" s="5" t="str">
        <f t="shared" si="19"/>
        <v/>
      </c>
      <c r="AF46" s="5" t="str">
        <f t="shared" si="20"/>
        <v/>
      </c>
      <c r="AG46" s="5" t="str">
        <f t="shared" si="21"/>
        <v/>
      </c>
      <c r="AH46" s="5" t="str">
        <f t="shared" si="22"/>
        <v/>
      </c>
      <c r="AI46" s="8" t="str">
        <f>IF(I46="男",data_kyogisha!A37,"")</f>
        <v/>
      </c>
      <c r="AJ46" s="5" t="str">
        <f t="shared" si="23"/>
        <v/>
      </c>
      <c r="AK46" s="5" t="str">
        <f t="shared" si="24"/>
        <v/>
      </c>
      <c r="AL46" s="5" t="str">
        <f t="shared" si="25"/>
        <v/>
      </c>
      <c r="AM46" s="5" t="str">
        <f t="shared" si="26"/>
        <v/>
      </c>
      <c r="AN46" s="5" t="str">
        <f t="shared" si="27"/>
        <v/>
      </c>
      <c r="AO46" s="1" t="str">
        <f>IF(I46="女",data_kyogisha!A37,"")</f>
        <v/>
      </c>
      <c r="AP46" s="1">
        <f t="shared" si="30"/>
        <v>0</v>
      </c>
      <c r="AQ46" s="1" t="str">
        <f t="shared" si="31"/>
        <v/>
      </c>
      <c r="AR46" s="1">
        <f t="shared" si="32"/>
        <v>0</v>
      </c>
      <c r="AS46" s="1" t="str">
        <f t="shared" si="33"/>
        <v/>
      </c>
      <c r="AT46" s="1">
        <f t="shared" si="34"/>
        <v>0</v>
      </c>
      <c r="AU46" s="1" t="str">
        <f t="shared" si="28"/>
        <v/>
      </c>
      <c r="AV46" s="1">
        <f t="shared" si="35"/>
        <v>0</v>
      </c>
      <c r="AW46" s="1" t="str">
        <f t="shared" si="29"/>
        <v/>
      </c>
      <c r="AY46" s="219" t="s">
        <v>348</v>
      </c>
    </row>
    <row r="47" spans="1:51" hidden="1">
      <c r="A47" s="27">
        <v>37</v>
      </c>
      <c r="B47" s="223"/>
      <c r="C47" s="126"/>
      <c r="D47" s="49"/>
      <c r="E47" s="49"/>
      <c r="F47" s="49"/>
      <c r="G47" s="204"/>
      <c r="H47" s="218"/>
      <c r="I47" s="211"/>
      <c r="J47" s="49"/>
      <c r="K47" s="128"/>
      <c r="L47" s="128"/>
      <c r="M47" s="107"/>
      <c r="N47" s="50"/>
      <c r="O47" s="128"/>
      <c r="P47" s="107"/>
      <c r="Q47" s="50"/>
      <c r="R47" s="128"/>
      <c r="S47" s="226"/>
      <c r="T47" s="473"/>
      <c r="U47" s="474"/>
      <c r="V47" s="483"/>
      <c r="W47" s="484"/>
      <c r="AA47" s="2" t="str">
        <f>IF(種目情報!A40="","",種目情報!A40)</f>
        <v>男ハンマー投(7.260kg)</v>
      </c>
      <c r="AD47" s="5" t="str">
        <f t="shared" si="18"/>
        <v/>
      </c>
      <c r="AE47" s="5" t="str">
        <f t="shared" si="19"/>
        <v/>
      </c>
      <c r="AF47" s="5" t="str">
        <f t="shared" si="20"/>
        <v/>
      </c>
      <c r="AG47" s="5" t="str">
        <f t="shared" si="21"/>
        <v/>
      </c>
      <c r="AH47" s="5" t="str">
        <f t="shared" si="22"/>
        <v/>
      </c>
      <c r="AI47" s="8" t="str">
        <f>IF(I47="男",data_kyogisha!A38,"")</f>
        <v/>
      </c>
      <c r="AJ47" s="5" t="str">
        <f t="shared" si="23"/>
        <v/>
      </c>
      <c r="AK47" s="5" t="str">
        <f t="shared" si="24"/>
        <v/>
      </c>
      <c r="AL47" s="5" t="str">
        <f t="shared" si="25"/>
        <v/>
      </c>
      <c r="AM47" s="5" t="str">
        <f t="shared" si="26"/>
        <v/>
      </c>
      <c r="AN47" s="5" t="str">
        <f t="shared" si="27"/>
        <v/>
      </c>
      <c r="AO47" s="1" t="str">
        <f>IF(I47="女",data_kyogisha!A38,"")</f>
        <v/>
      </c>
      <c r="AP47" s="1">
        <f t="shared" si="30"/>
        <v>0</v>
      </c>
      <c r="AQ47" s="1" t="str">
        <f t="shared" si="31"/>
        <v/>
      </c>
      <c r="AR47" s="1">
        <f t="shared" si="32"/>
        <v>0</v>
      </c>
      <c r="AS47" s="1" t="str">
        <f t="shared" si="33"/>
        <v/>
      </c>
      <c r="AT47" s="1">
        <f t="shared" si="34"/>
        <v>0</v>
      </c>
      <c r="AU47" s="1" t="str">
        <f t="shared" si="28"/>
        <v/>
      </c>
      <c r="AV47" s="1">
        <f t="shared" si="35"/>
        <v>0</v>
      </c>
      <c r="AW47" s="1" t="str">
        <f t="shared" si="29"/>
        <v/>
      </c>
      <c r="AY47" s="219" t="s">
        <v>349</v>
      </c>
    </row>
    <row r="48" spans="1:51" hidden="1">
      <c r="A48" s="27">
        <v>38</v>
      </c>
      <c r="B48" s="223"/>
      <c r="C48" s="126"/>
      <c r="D48" s="49"/>
      <c r="E48" s="49"/>
      <c r="F48" s="49"/>
      <c r="G48" s="204"/>
      <c r="H48" s="218"/>
      <c r="I48" s="211"/>
      <c r="J48" s="49"/>
      <c r="K48" s="128"/>
      <c r="L48" s="128"/>
      <c r="M48" s="107"/>
      <c r="N48" s="50"/>
      <c r="O48" s="128"/>
      <c r="P48" s="107"/>
      <c r="Q48" s="50"/>
      <c r="R48" s="128"/>
      <c r="S48" s="226"/>
      <c r="T48" s="473"/>
      <c r="U48" s="474"/>
      <c r="V48" s="483"/>
      <c r="W48" s="484"/>
      <c r="AA48" s="2" t="str">
        <f>IF(種目情報!A41="","",種目情報!A41)</f>
        <v>高校⬇</v>
      </c>
      <c r="AD48" s="5" t="str">
        <f t="shared" si="18"/>
        <v/>
      </c>
      <c r="AE48" s="5" t="str">
        <f t="shared" si="19"/>
        <v/>
      </c>
      <c r="AF48" s="5" t="str">
        <f t="shared" si="20"/>
        <v/>
      </c>
      <c r="AG48" s="5" t="str">
        <f t="shared" si="21"/>
        <v/>
      </c>
      <c r="AH48" s="5" t="str">
        <f t="shared" si="22"/>
        <v/>
      </c>
      <c r="AI48" s="8" t="str">
        <f>IF(I48="男",data_kyogisha!A39,"")</f>
        <v/>
      </c>
      <c r="AJ48" s="5" t="str">
        <f t="shared" si="23"/>
        <v/>
      </c>
      <c r="AK48" s="5" t="str">
        <f t="shared" si="24"/>
        <v/>
      </c>
      <c r="AL48" s="5" t="str">
        <f t="shared" si="25"/>
        <v/>
      </c>
      <c r="AM48" s="5" t="str">
        <f t="shared" si="26"/>
        <v/>
      </c>
      <c r="AN48" s="5" t="str">
        <f t="shared" si="27"/>
        <v/>
      </c>
      <c r="AO48" s="1" t="str">
        <f>IF(I48="女",data_kyogisha!A39,"")</f>
        <v/>
      </c>
      <c r="AP48" s="1">
        <f t="shared" si="30"/>
        <v>0</v>
      </c>
      <c r="AQ48" s="1" t="str">
        <f t="shared" si="31"/>
        <v/>
      </c>
      <c r="AR48" s="1">
        <f t="shared" si="32"/>
        <v>0</v>
      </c>
      <c r="AS48" s="1" t="str">
        <f t="shared" si="33"/>
        <v/>
      </c>
      <c r="AT48" s="1">
        <f t="shared" si="34"/>
        <v>0</v>
      </c>
      <c r="AU48" s="1" t="str">
        <f t="shared" si="28"/>
        <v/>
      </c>
      <c r="AV48" s="1">
        <f t="shared" si="35"/>
        <v>0</v>
      </c>
      <c r="AW48" s="1" t="str">
        <f t="shared" si="29"/>
        <v/>
      </c>
      <c r="AY48" s="219" t="s">
        <v>350</v>
      </c>
    </row>
    <row r="49" spans="1:51" hidden="1">
      <c r="A49" s="27">
        <v>39</v>
      </c>
      <c r="B49" s="223"/>
      <c r="C49" s="126"/>
      <c r="D49" s="49"/>
      <c r="E49" s="49"/>
      <c r="F49" s="49"/>
      <c r="G49" s="204"/>
      <c r="H49" s="218"/>
      <c r="I49" s="211"/>
      <c r="J49" s="49"/>
      <c r="K49" s="128"/>
      <c r="L49" s="128"/>
      <c r="M49" s="107"/>
      <c r="N49" s="50"/>
      <c r="O49" s="128"/>
      <c r="P49" s="107"/>
      <c r="Q49" s="50"/>
      <c r="R49" s="128"/>
      <c r="S49" s="226"/>
      <c r="T49" s="473"/>
      <c r="U49" s="474"/>
      <c r="V49" s="483"/>
      <c r="W49" s="484"/>
      <c r="AA49" s="2" t="str">
        <f>IF(種目情報!A42="","",種目情報!A42)</f>
        <v>男800m</v>
      </c>
      <c r="AD49" s="5" t="str">
        <f t="shared" si="18"/>
        <v/>
      </c>
      <c r="AE49" s="5" t="str">
        <f t="shared" si="19"/>
        <v/>
      </c>
      <c r="AF49" s="5" t="str">
        <f t="shared" si="20"/>
        <v/>
      </c>
      <c r="AG49" s="5" t="str">
        <f t="shared" si="21"/>
        <v/>
      </c>
      <c r="AH49" s="5" t="str">
        <f t="shared" si="22"/>
        <v/>
      </c>
      <c r="AI49" s="8" t="str">
        <f>IF(I49="男",data_kyogisha!A40,"")</f>
        <v/>
      </c>
      <c r="AJ49" s="5" t="str">
        <f t="shared" si="23"/>
        <v/>
      </c>
      <c r="AK49" s="5" t="str">
        <f t="shared" si="24"/>
        <v/>
      </c>
      <c r="AL49" s="5" t="str">
        <f t="shared" si="25"/>
        <v/>
      </c>
      <c r="AM49" s="5" t="str">
        <f t="shared" si="26"/>
        <v/>
      </c>
      <c r="AN49" s="5" t="str">
        <f t="shared" si="27"/>
        <v/>
      </c>
      <c r="AO49" s="1" t="str">
        <f>IF(I49="女",data_kyogisha!A40,"")</f>
        <v/>
      </c>
      <c r="AP49" s="1">
        <f t="shared" si="30"/>
        <v>0</v>
      </c>
      <c r="AQ49" s="1" t="str">
        <f t="shared" si="31"/>
        <v/>
      </c>
      <c r="AR49" s="1">
        <f t="shared" si="32"/>
        <v>0</v>
      </c>
      <c r="AS49" s="1" t="str">
        <f t="shared" si="33"/>
        <v/>
      </c>
      <c r="AT49" s="1">
        <f t="shared" si="34"/>
        <v>0</v>
      </c>
      <c r="AU49" s="1" t="str">
        <f t="shared" si="28"/>
        <v/>
      </c>
      <c r="AV49" s="1">
        <f t="shared" si="35"/>
        <v>0</v>
      </c>
      <c r="AW49" s="1" t="str">
        <f t="shared" si="29"/>
        <v/>
      </c>
      <c r="AY49" s="219" t="s">
        <v>351</v>
      </c>
    </row>
    <row r="50" spans="1:51" hidden="1">
      <c r="A50" s="27">
        <v>40</v>
      </c>
      <c r="B50" s="223"/>
      <c r="C50" s="126"/>
      <c r="D50" s="49"/>
      <c r="E50" s="49"/>
      <c r="F50" s="49"/>
      <c r="G50" s="204"/>
      <c r="H50" s="218"/>
      <c r="I50" s="211"/>
      <c r="J50" s="49"/>
      <c r="K50" s="128"/>
      <c r="L50" s="128"/>
      <c r="M50" s="107"/>
      <c r="N50" s="50"/>
      <c r="O50" s="128"/>
      <c r="P50" s="107"/>
      <c r="Q50" s="50"/>
      <c r="R50" s="128"/>
      <c r="S50" s="226"/>
      <c r="T50" s="473"/>
      <c r="U50" s="474"/>
      <c r="V50" s="483"/>
      <c r="W50" s="484"/>
      <c r="AA50" s="2" t="str">
        <f>IF(種目情報!A43="","",種目情報!A43)</f>
        <v>男5000m</v>
      </c>
      <c r="AD50" s="5" t="str">
        <f t="shared" si="18"/>
        <v/>
      </c>
      <c r="AE50" s="5" t="str">
        <f t="shared" si="19"/>
        <v/>
      </c>
      <c r="AF50" s="5" t="str">
        <f t="shared" si="20"/>
        <v/>
      </c>
      <c r="AG50" s="5" t="str">
        <f t="shared" si="21"/>
        <v/>
      </c>
      <c r="AH50" s="5" t="str">
        <f t="shared" si="22"/>
        <v/>
      </c>
      <c r="AI50" s="8" t="str">
        <f>IF(I50="男",data_kyogisha!A41,"")</f>
        <v/>
      </c>
      <c r="AJ50" s="5" t="str">
        <f t="shared" si="23"/>
        <v/>
      </c>
      <c r="AK50" s="5" t="str">
        <f t="shared" si="24"/>
        <v/>
      </c>
      <c r="AL50" s="5" t="str">
        <f t="shared" si="25"/>
        <v/>
      </c>
      <c r="AM50" s="5" t="str">
        <f t="shared" si="26"/>
        <v/>
      </c>
      <c r="AN50" s="5" t="str">
        <f t="shared" si="27"/>
        <v/>
      </c>
      <c r="AO50" s="1" t="str">
        <f>IF(I50="女",data_kyogisha!A41,"")</f>
        <v/>
      </c>
      <c r="AP50" s="1">
        <f t="shared" si="30"/>
        <v>0</v>
      </c>
      <c r="AQ50" s="1" t="str">
        <f t="shared" si="31"/>
        <v/>
      </c>
      <c r="AR50" s="1">
        <f t="shared" si="32"/>
        <v>0</v>
      </c>
      <c r="AS50" s="1" t="str">
        <f t="shared" si="33"/>
        <v/>
      </c>
      <c r="AT50" s="1">
        <f t="shared" si="34"/>
        <v>0</v>
      </c>
      <c r="AU50" s="1" t="str">
        <f t="shared" si="28"/>
        <v/>
      </c>
      <c r="AV50" s="1">
        <f t="shared" si="35"/>
        <v>0</v>
      </c>
      <c r="AW50" s="1" t="str">
        <f t="shared" si="29"/>
        <v/>
      </c>
      <c r="AY50" s="219" t="s">
        <v>352</v>
      </c>
    </row>
    <row r="51" spans="1:51" hidden="1">
      <c r="A51" s="27">
        <v>41</v>
      </c>
      <c r="B51" s="223"/>
      <c r="C51" s="126"/>
      <c r="D51" s="49"/>
      <c r="E51" s="49"/>
      <c r="F51" s="49"/>
      <c r="G51" s="204"/>
      <c r="H51" s="218"/>
      <c r="I51" s="211"/>
      <c r="J51" s="49"/>
      <c r="K51" s="128"/>
      <c r="L51" s="128"/>
      <c r="M51" s="107"/>
      <c r="N51" s="50"/>
      <c r="O51" s="128"/>
      <c r="P51" s="107"/>
      <c r="Q51" s="50"/>
      <c r="R51" s="128"/>
      <c r="S51" s="226"/>
      <c r="T51" s="473"/>
      <c r="U51" s="474"/>
      <c r="V51" s="483"/>
      <c r="W51" s="484"/>
      <c r="AA51" s="2" t="str">
        <f>IF(種目情報!A44="","",種目情報!A44)</f>
        <v>男400mH(0.914m)</v>
      </c>
      <c r="AD51" s="5" t="str">
        <f t="shared" si="18"/>
        <v/>
      </c>
      <c r="AE51" s="5" t="str">
        <f t="shared" si="19"/>
        <v/>
      </c>
      <c r="AF51" s="5" t="str">
        <f t="shared" si="20"/>
        <v/>
      </c>
      <c r="AG51" s="5" t="str">
        <f t="shared" si="21"/>
        <v/>
      </c>
      <c r="AH51" s="5" t="str">
        <f t="shared" si="22"/>
        <v/>
      </c>
      <c r="AI51" s="8" t="str">
        <f>IF(I51="男",data_kyogisha!A42,"")</f>
        <v/>
      </c>
      <c r="AJ51" s="5" t="str">
        <f t="shared" si="23"/>
        <v/>
      </c>
      <c r="AK51" s="5" t="str">
        <f t="shared" si="24"/>
        <v/>
      </c>
      <c r="AL51" s="5" t="str">
        <f t="shared" si="25"/>
        <v/>
      </c>
      <c r="AM51" s="5" t="str">
        <f t="shared" si="26"/>
        <v/>
      </c>
      <c r="AN51" s="5" t="str">
        <f t="shared" si="27"/>
        <v/>
      </c>
      <c r="AO51" s="1" t="str">
        <f>IF(I51="女",data_kyogisha!A42,"")</f>
        <v/>
      </c>
      <c r="AP51" s="1">
        <f t="shared" si="30"/>
        <v>0</v>
      </c>
      <c r="AQ51" s="1" t="str">
        <f t="shared" si="31"/>
        <v/>
      </c>
      <c r="AR51" s="1">
        <f t="shared" si="32"/>
        <v>0</v>
      </c>
      <c r="AS51" s="1" t="str">
        <f t="shared" si="33"/>
        <v/>
      </c>
      <c r="AT51" s="1">
        <f t="shared" si="34"/>
        <v>0</v>
      </c>
      <c r="AU51" s="1" t="str">
        <f t="shared" si="28"/>
        <v/>
      </c>
      <c r="AV51" s="1">
        <f t="shared" si="35"/>
        <v>0</v>
      </c>
      <c r="AW51" s="1" t="str">
        <f t="shared" si="29"/>
        <v/>
      </c>
      <c r="AY51" s="219" t="s">
        <v>353</v>
      </c>
    </row>
    <row r="52" spans="1:51" hidden="1">
      <c r="A52" s="27">
        <v>42</v>
      </c>
      <c r="B52" s="223"/>
      <c r="C52" s="126"/>
      <c r="D52" s="49"/>
      <c r="E52" s="49"/>
      <c r="F52" s="49"/>
      <c r="G52" s="204"/>
      <c r="H52" s="218"/>
      <c r="I52" s="211"/>
      <c r="J52" s="49"/>
      <c r="K52" s="128"/>
      <c r="L52" s="128"/>
      <c r="M52" s="107"/>
      <c r="N52" s="50"/>
      <c r="O52" s="128"/>
      <c r="P52" s="107"/>
      <c r="Q52" s="50"/>
      <c r="R52" s="128"/>
      <c r="S52" s="226"/>
      <c r="T52" s="473"/>
      <c r="U52" s="474"/>
      <c r="V52" s="483"/>
      <c r="W52" s="484"/>
      <c r="AA52" s="2" t="str">
        <f>IF(種目情報!A45="","",種目情報!A45)</f>
        <v>男3000mSC(0.914m)</v>
      </c>
      <c r="AD52" s="5" t="str">
        <f t="shared" si="18"/>
        <v/>
      </c>
      <c r="AE52" s="5" t="str">
        <f t="shared" si="19"/>
        <v/>
      </c>
      <c r="AF52" s="5" t="str">
        <f t="shared" si="20"/>
        <v/>
      </c>
      <c r="AG52" s="5" t="str">
        <f t="shared" si="21"/>
        <v/>
      </c>
      <c r="AH52" s="5" t="str">
        <f t="shared" si="22"/>
        <v/>
      </c>
      <c r="AI52" s="8" t="str">
        <f>IF(I52="男",data_kyogisha!A43,"")</f>
        <v/>
      </c>
      <c r="AJ52" s="5" t="str">
        <f t="shared" si="23"/>
        <v/>
      </c>
      <c r="AK52" s="5" t="str">
        <f t="shared" si="24"/>
        <v/>
      </c>
      <c r="AL52" s="5" t="str">
        <f t="shared" si="25"/>
        <v/>
      </c>
      <c r="AM52" s="5" t="str">
        <f t="shared" si="26"/>
        <v/>
      </c>
      <c r="AN52" s="5" t="str">
        <f t="shared" si="27"/>
        <v/>
      </c>
      <c r="AO52" s="1" t="str">
        <f>IF(I52="女",data_kyogisha!A43,"")</f>
        <v/>
      </c>
      <c r="AP52" s="1">
        <f t="shared" si="30"/>
        <v>0</v>
      </c>
      <c r="AQ52" s="1" t="str">
        <f t="shared" si="31"/>
        <v/>
      </c>
      <c r="AR52" s="1">
        <f t="shared" si="32"/>
        <v>0</v>
      </c>
      <c r="AS52" s="1" t="str">
        <f t="shared" si="33"/>
        <v/>
      </c>
      <c r="AT52" s="1">
        <f t="shared" si="34"/>
        <v>0</v>
      </c>
      <c r="AU52" s="1" t="str">
        <f t="shared" si="28"/>
        <v/>
      </c>
      <c r="AV52" s="1">
        <f t="shared" si="35"/>
        <v>0</v>
      </c>
      <c r="AW52" s="1" t="str">
        <f t="shared" si="29"/>
        <v/>
      </c>
      <c r="AY52" s="219" t="s">
        <v>354</v>
      </c>
    </row>
    <row r="53" spans="1:51" hidden="1">
      <c r="A53" s="27">
        <v>43</v>
      </c>
      <c r="B53" s="223"/>
      <c r="C53" s="126"/>
      <c r="D53" s="49"/>
      <c r="E53" s="49"/>
      <c r="F53" s="49"/>
      <c r="G53" s="204"/>
      <c r="H53" s="218"/>
      <c r="I53" s="211"/>
      <c r="J53" s="49"/>
      <c r="K53" s="128"/>
      <c r="L53" s="128"/>
      <c r="M53" s="107"/>
      <c r="N53" s="50"/>
      <c r="O53" s="128"/>
      <c r="P53" s="107"/>
      <c r="Q53" s="50"/>
      <c r="R53" s="128"/>
      <c r="S53" s="226"/>
      <c r="T53" s="473"/>
      <c r="U53" s="474"/>
      <c r="V53" s="483"/>
      <c r="W53" s="484"/>
      <c r="AA53" s="2" t="str">
        <f>IF(種目情報!A46="","",種目情報!A46)</f>
        <v>男走高跳</v>
      </c>
      <c r="AD53" s="5" t="str">
        <f t="shared" si="18"/>
        <v/>
      </c>
      <c r="AE53" s="5" t="str">
        <f t="shared" si="19"/>
        <v/>
      </c>
      <c r="AF53" s="5" t="str">
        <f t="shared" si="20"/>
        <v/>
      </c>
      <c r="AG53" s="5" t="str">
        <f t="shared" si="21"/>
        <v/>
      </c>
      <c r="AH53" s="5" t="str">
        <f t="shared" si="22"/>
        <v/>
      </c>
      <c r="AI53" s="8" t="str">
        <f>IF(I53="男",data_kyogisha!A44,"")</f>
        <v/>
      </c>
      <c r="AJ53" s="5" t="str">
        <f t="shared" si="23"/>
        <v/>
      </c>
      <c r="AK53" s="5" t="str">
        <f t="shared" si="24"/>
        <v/>
      </c>
      <c r="AL53" s="5" t="str">
        <f t="shared" si="25"/>
        <v/>
      </c>
      <c r="AM53" s="5" t="str">
        <f t="shared" si="26"/>
        <v/>
      </c>
      <c r="AN53" s="5" t="str">
        <f t="shared" si="27"/>
        <v/>
      </c>
      <c r="AO53" s="1" t="str">
        <f>IF(I53="女",data_kyogisha!A44,"")</f>
        <v/>
      </c>
      <c r="AP53" s="1">
        <f t="shared" si="30"/>
        <v>0</v>
      </c>
      <c r="AQ53" s="1" t="str">
        <f t="shared" si="31"/>
        <v/>
      </c>
      <c r="AR53" s="1">
        <f t="shared" si="32"/>
        <v>0</v>
      </c>
      <c r="AS53" s="1" t="str">
        <f t="shared" si="33"/>
        <v/>
      </c>
      <c r="AT53" s="1">
        <f t="shared" si="34"/>
        <v>0</v>
      </c>
      <c r="AU53" s="1" t="str">
        <f t="shared" si="28"/>
        <v/>
      </c>
      <c r="AV53" s="1">
        <f t="shared" si="35"/>
        <v>0</v>
      </c>
      <c r="AW53" s="1" t="str">
        <f t="shared" si="29"/>
        <v/>
      </c>
      <c r="AY53" s="219" t="s">
        <v>355</v>
      </c>
    </row>
    <row r="54" spans="1:51" hidden="1">
      <c r="A54" s="27">
        <v>44</v>
      </c>
      <c r="B54" s="223"/>
      <c r="C54" s="126"/>
      <c r="D54" s="49"/>
      <c r="E54" s="49"/>
      <c r="F54" s="49"/>
      <c r="G54" s="204"/>
      <c r="H54" s="218"/>
      <c r="I54" s="211"/>
      <c r="J54" s="49"/>
      <c r="K54" s="128"/>
      <c r="L54" s="128"/>
      <c r="M54" s="107"/>
      <c r="N54" s="50"/>
      <c r="O54" s="128"/>
      <c r="P54" s="107"/>
      <c r="Q54" s="50"/>
      <c r="R54" s="128"/>
      <c r="S54" s="226"/>
      <c r="T54" s="473"/>
      <c r="U54" s="474"/>
      <c r="V54" s="483"/>
      <c r="W54" s="484"/>
      <c r="AA54" s="2" t="str">
        <f>IF(種目情報!A47="","",種目情報!A47)</f>
        <v>男走幅跳A</v>
      </c>
      <c r="AD54" s="5" t="str">
        <f t="shared" si="18"/>
        <v/>
      </c>
      <c r="AE54" s="5" t="str">
        <f t="shared" si="19"/>
        <v/>
      </c>
      <c r="AF54" s="5" t="str">
        <f t="shared" si="20"/>
        <v/>
      </c>
      <c r="AG54" s="5" t="str">
        <f t="shared" si="21"/>
        <v/>
      </c>
      <c r="AH54" s="5" t="str">
        <f t="shared" si="22"/>
        <v/>
      </c>
      <c r="AI54" s="8" t="str">
        <f>IF(I54="男",data_kyogisha!A45,"")</f>
        <v/>
      </c>
      <c r="AJ54" s="5" t="str">
        <f t="shared" si="23"/>
        <v/>
      </c>
      <c r="AK54" s="5" t="str">
        <f t="shared" si="24"/>
        <v/>
      </c>
      <c r="AL54" s="5" t="str">
        <f t="shared" si="25"/>
        <v/>
      </c>
      <c r="AM54" s="5" t="str">
        <f t="shared" si="26"/>
        <v/>
      </c>
      <c r="AN54" s="5" t="str">
        <f t="shared" si="27"/>
        <v/>
      </c>
      <c r="AO54" s="1" t="str">
        <f>IF(I54="女",data_kyogisha!A45,"")</f>
        <v/>
      </c>
      <c r="AP54" s="1">
        <f t="shared" si="30"/>
        <v>0</v>
      </c>
      <c r="AQ54" s="1" t="str">
        <f t="shared" si="31"/>
        <v/>
      </c>
      <c r="AR54" s="1">
        <f t="shared" si="32"/>
        <v>0</v>
      </c>
      <c r="AS54" s="1" t="str">
        <f t="shared" si="33"/>
        <v/>
      </c>
      <c r="AT54" s="1">
        <f t="shared" si="34"/>
        <v>0</v>
      </c>
      <c r="AU54" s="1" t="str">
        <f t="shared" si="28"/>
        <v/>
      </c>
      <c r="AV54" s="1">
        <f t="shared" si="35"/>
        <v>0</v>
      </c>
      <c r="AW54" s="1" t="str">
        <f t="shared" si="29"/>
        <v/>
      </c>
      <c r="AY54" s="219" t="s">
        <v>356</v>
      </c>
    </row>
    <row r="55" spans="1:51" hidden="1">
      <c r="A55" s="27">
        <v>45</v>
      </c>
      <c r="B55" s="223"/>
      <c r="C55" s="126"/>
      <c r="D55" s="49"/>
      <c r="E55" s="49"/>
      <c r="F55" s="49"/>
      <c r="G55" s="204"/>
      <c r="H55" s="218"/>
      <c r="I55" s="211"/>
      <c r="J55" s="49"/>
      <c r="K55" s="128"/>
      <c r="L55" s="128"/>
      <c r="M55" s="107"/>
      <c r="N55" s="50"/>
      <c r="O55" s="128"/>
      <c r="P55" s="107"/>
      <c r="Q55" s="50"/>
      <c r="R55" s="128"/>
      <c r="S55" s="226"/>
      <c r="T55" s="473"/>
      <c r="U55" s="474"/>
      <c r="V55" s="483"/>
      <c r="W55" s="484"/>
      <c r="AA55" s="2" t="str">
        <f>IF(種目情報!A48="","",種目情報!A48)</f>
        <v>男走幅跳B</v>
      </c>
      <c r="AD55" s="5" t="str">
        <f t="shared" si="18"/>
        <v/>
      </c>
      <c r="AE55" s="5" t="str">
        <f t="shared" si="19"/>
        <v/>
      </c>
      <c r="AF55" s="5" t="str">
        <f t="shared" si="20"/>
        <v/>
      </c>
      <c r="AG55" s="5" t="str">
        <f t="shared" si="21"/>
        <v/>
      </c>
      <c r="AH55" s="5" t="str">
        <f t="shared" si="22"/>
        <v/>
      </c>
      <c r="AI55" s="8" t="str">
        <f>IF(I55="男",data_kyogisha!A46,"")</f>
        <v/>
      </c>
      <c r="AJ55" s="5" t="str">
        <f t="shared" si="23"/>
        <v/>
      </c>
      <c r="AK55" s="5" t="str">
        <f t="shared" si="24"/>
        <v/>
      </c>
      <c r="AL55" s="5" t="str">
        <f t="shared" si="25"/>
        <v/>
      </c>
      <c r="AM55" s="5" t="str">
        <f t="shared" si="26"/>
        <v/>
      </c>
      <c r="AN55" s="5" t="str">
        <f t="shared" si="27"/>
        <v/>
      </c>
      <c r="AO55" s="1" t="str">
        <f>IF(I55="女",data_kyogisha!A46,"")</f>
        <v/>
      </c>
      <c r="AP55" s="1">
        <f t="shared" si="30"/>
        <v>0</v>
      </c>
      <c r="AQ55" s="1" t="str">
        <f t="shared" si="31"/>
        <v/>
      </c>
      <c r="AR55" s="1">
        <f t="shared" si="32"/>
        <v>0</v>
      </c>
      <c r="AS55" s="1" t="str">
        <f t="shared" si="33"/>
        <v/>
      </c>
      <c r="AT55" s="1">
        <f t="shared" si="34"/>
        <v>0</v>
      </c>
      <c r="AU55" s="1" t="str">
        <f t="shared" si="28"/>
        <v/>
      </c>
      <c r="AV55" s="1">
        <f t="shared" si="35"/>
        <v>0</v>
      </c>
      <c r="AW55" s="1" t="str">
        <f t="shared" si="29"/>
        <v/>
      </c>
      <c r="AY55" s="219" t="s">
        <v>357</v>
      </c>
    </row>
    <row r="56" spans="1:51" hidden="1">
      <c r="A56" s="27">
        <v>46</v>
      </c>
      <c r="B56" s="223"/>
      <c r="C56" s="126"/>
      <c r="D56" s="49"/>
      <c r="E56" s="49"/>
      <c r="F56" s="49"/>
      <c r="G56" s="204"/>
      <c r="H56" s="218"/>
      <c r="I56" s="211"/>
      <c r="J56" s="49"/>
      <c r="K56" s="128"/>
      <c r="L56" s="128"/>
      <c r="M56" s="107"/>
      <c r="N56" s="50"/>
      <c r="O56" s="128"/>
      <c r="P56" s="107"/>
      <c r="Q56" s="50"/>
      <c r="R56" s="128"/>
      <c r="S56" s="226"/>
      <c r="T56" s="473"/>
      <c r="U56" s="474"/>
      <c r="V56" s="483"/>
      <c r="W56" s="484"/>
      <c r="AA56" s="2" t="str">
        <f>IF(種目情報!A49="","",種目情報!A49)</f>
        <v>男走幅跳C</v>
      </c>
      <c r="AB56" s="1" t="str">
        <f>IF(種目情報!E50="","","  "&amp;種目情報!E50)</f>
        <v/>
      </c>
      <c r="AD56" s="5" t="str">
        <f t="shared" si="18"/>
        <v/>
      </c>
      <c r="AE56" s="5" t="str">
        <f t="shared" si="19"/>
        <v/>
      </c>
      <c r="AF56" s="5" t="str">
        <f t="shared" si="20"/>
        <v/>
      </c>
      <c r="AG56" s="5" t="str">
        <f t="shared" si="21"/>
        <v/>
      </c>
      <c r="AH56" s="5" t="str">
        <f t="shared" si="22"/>
        <v/>
      </c>
      <c r="AI56" s="8" t="str">
        <f>IF(I56="男",data_kyogisha!A47,"")</f>
        <v/>
      </c>
      <c r="AJ56" s="5" t="str">
        <f t="shared" si="23"/>
        <v/>
      </c>
      <c r="AK56" s="5" t="str">
        <f t="shared" si="24"/>
        <v/>
      </c>
      <c r="AL56" s="5" t="str">
        <f t="shared" si="25"/>
        <v/>
      </c>
      <c r="AM56" s="5" t="str">
        <f t="shared" si="26"/>
        <v/>
      </c>
      <c r="AN56" s="5" t="str">
        <f t="shared" si="27"/>
        <v/>
      </c>
      <c r="AO56" s="1" t="str">
        <f>IF(I56="女",data_kyogisha!A47,"")</f>
        <v/>
      </c>
      <c r="AP56" s="1">
        <f t="shared" si="30"/>
        <v>0</v>
      </c>
      <c r="AQ56" s="1" t="str">
        <f t="shared" si="31"/>
        <v/>
      </c>
      <c r="AR56" s="1">
        <f t="shared" si="32"/>
        <v>0</v>
      </c>
      <c r="AS56" s="1" t="str">
        <f t="shared" si="33"/>
        <v/>
      </c>
      <c r="AT56" s="1">
        <f t="shared" si="34"/>
        <v>0</v>
      </c>
      <c r="AU56" s="1" t="str">
        <f t="shared" si="28"/>
        <v/>
      </c>
      <c r="AV56" s="1">
        <f t="shared" si="35"/>
        <v>0</v>
      </c>
      <c r="AW56" s="1" t="str">
        <f t="shared" si="29"/>
        <v/>
      </c>
      <c r="AY56" s="219" t="s">
        <v>358</v>
      </c>
    </row>
    <row r="57" spans="1:51" hidden="1">
      <c r="A57" s="27">
        <v>47</v>
      </c>
      <c r="B57" s="223"/>
      <c r="C57" s="126"/>
      <c r="D57" s="49"/>
      <c r="E57" s="49"/>
      <c r="F57" s="49"/>
      <c r="G57" s="204"/>
      <c r="H57" s="218"/>
      <c r="I57" s="211"/>
      <c r="J57" s="49"/>
      <c r="K57" s="128"/>
      <c r="L57" s="128"/>
      <c r="M57" s="107"/>
      <c r="N57" s="50"/>
      <c r="O57" s="128"/>
      <c r="P57" s="107"/>
      <c r="Q57" s="50"/>
      <c r="R57" s="128"/>
      <c r="S57" s="226"/>
      <c r="T57" s="473"/>
      <c r="U57" s="474"/>
      <c r="V57" s="483"/>
      <c r="W57" s="484"/>
      <c r="AA57" s="2" t="str">
        <f>IF(種目情報!A50="","",種目情報!A50)</f>
        <v>男高校円盤投(1.750kg)</v>
      </c>
      <c r="AD57" s="5" t="str">
        <f t="shared" si="18"/>
        <v/>
      </c>
      <c r="AE57" s="5" t="str">
        <f t="shared" si="19"/>
        <v/>
      </c>
      <c r="AF57" s="5" t="str">
        <f t="shared" si="20"/>
        <v/>
      </c>
      <c r="AG57" s="5" t="str">
        <f t="shared" si="21"/>
        <v/>
      </c>
      <c r="AH57" s="5" t="str">
        <f t="shared" si="22"/>
        <v/>
      </c>
      <c r="AI57" s="8" t="str">
        <f>IF(I57="男",data_kyogisha!A48,"")</f>
        <v/>
      </c>
      <c r="AJ57" s="5" t="str">
        <f t="shared" si="23"/>
        <v/>
      </c>
      <c r="AK57" s="5" t="str">
        <f t="shared" si="24"/>
        <v/>
      </c>
      <c r="AL57" s="5" t="str">
        <f t="shared" si="25"/>
        <v/>
      </c>
      <c r="AM57" s="5" t="str">
        <f t="shared" si="26"/>
        <v/>
      </c>
      <c r="AN57" s="5" t="str">
        <f t="shared" si="27"/>
        <v/>
      </c>
      <c r="AO57" s="1" t="str">
        <f>IF(I57="女",data_kyogisha!A48,"")</f>
        <v/>
      </c>
      <c r="AP57" s="1">
        <f t="shared" si="30"/>
        <v>0</v>
      </c>
      <c r="AQ57" s="1" t="str">
        <f t="shared" si="31"/>
        <v/>
      </c>
      <c r="AR57" s="1">
        <f t="shared" si="32"/>
        <v>0</v>
      </c>
      <c r="AS57" s="1" t="str">
        <f t="shared" si="33"/>
        <v/>
      </c>
      <c r="AT57" s="1">
        <f t="shared" si="34"/>
        <v>0</v>
      </c>
      <c r="AU57" s="1" t="str">
        <f t="shared" si="28"/>
        <v/>
      </c>
      <c r="AV57" s="1">
        <f t="shared" si="35"/>
        <v>0</v>
      </c>
      <c r="AW57" s="1" t="str">
        <f t="shared" si="29"/>
        <v/>
      </c>
      <c r="AY57" s="219" t="s">
        <v>359</v>
      </c>
    </row>
    <row r="58" spans="1:51" hidden="1">
      <c r="A58" s="27">
        <v>48</v>
      </c>
      <c r="B58" s="223"/>
      <c r="C58" s="126"/>
      <c r="D58" s="49"/>
      <c r="E58" s="49"/>
      <c r="F58" s="49"/>
      <c r="G58" s="204"/>
      <c r="H58" s="218"/>
      <c r="I58" s="211"/>
      <c r="J58" s="49"/>
      <c r="K58" s="128"/>
      <c r="L58" s="128"/>
      <c r="M58" s="107"/>
      <c r="N58" s="50"/>
      <c r="O58" s="128"/>
      <c r="P58" s="107"/>
      <c r="Q58" s="50"/>
      <c r="R58" s="128"/>
      <c r="S58" s="226"/>
      <c r="T58" s="473"/>
      <c r="U58" s="474"/>
      <c r="V58" s="483"/>
      <c r="W58" s="484"/>
      <c r="AA58" s="2" t="str">
        <f>IF(種目情報!A51="","",種目情報!A51)</f>
        <v>男高校ハンマー投(6.000kg)</v>
      </c>
      <c r="AD58" s="5" t="str">
        <f t="shared" si="18"/>
        <v/>
      </c>
      <c r="AE58" s="5" t="str">
        <f t="shared" si="19"/>
        <v/>
      </c>
      <c r="AF58" s="5" t="str">
        <f t="shared" si="20"/>
        <v/>
      </c>
      <c r="AG58" s="5" t="str">
        <f t="shared" si="21"/>
        <v/>
      </c>
      <c r="AH58" s="5" t="str">
        <f t="shared" si="22"/>
        <v/>
      </c>
      <c r="AI58" s="8" t="str">
        <f>IF(I58="男",data_kyogisha!A49,"")</f>
        <v/>
      </c>
      <c r="AJ58" s="5" t="str">
        <f t="shared" si="23"/>
        <v/>
      </c>
      <c r="AK58" s="5" t="str">
        <f t="shared" si="24"/>
        <v/>
      </c>
      <c r="AL58" s="5" t="str">
        <f t="shared" si="25"/>
        <v/>
      </c>
      <c r="AM58" s="5" t="str">
        <f t="shared" si="26"/>
        <v/>
      </c>
      <c r="AN58" s="5" t="str">
        <f t="shared" si="27"/>
        <v/>
      </c>
      <c r="AO58" s="1" t="str">
        <f>IF(I58="女",data_kyogisha!A49,"")</f>
        <v/>
      </c>
      <c r="AP58" s="1">
        <f t="shared" si="30"/>
        <v>0</v>
      </c>
      <c r="AQ58" s="1" t="str">
        <f t="shared" si="31"/>
        <v/>
      </c>
      <c r="AR58" s="1">
        <f t="shared" si="32"/>
        <v>0</v>
      </c>
      <c r="AS58" s="1" t="str">
        <f t="shared" si="33"/>
        <v/>
      </c>
      <c r="AT58" s="1">
        <f t="shared" si="34"/>
        <v>0</v>
      </c>
      <c r="AU58" s="1" t="str">
        <f t="shared" si="28"/>
        <v/>
      </c>
      <c r="AV58" s="1">
        <f t="shared" si="35"/>
        <v>0</v>
      </c>
      <c r="AW58" s="1" t="str">
        <f t="shared" si="29"/>
        <v/>
      </c>
      <c r="AY58" s="219" t="s">
        <v>360</v>
      </c>
    </row>
    <row r="59" spans="1:51" hidden="1">
      <c r="A59" s="27">
        <v>49</v>
      </c>
      <c r="B59" s="223"/>
      <c r="C59" s="126"/>
      <c r="D59" s="49"/>
      <c r="E59" s="49"/>
      <c r="F59" s="49"/>
      <c r="G59" s="204"/>
      <c r="H59" s="218"/>
      <c r="I59" s="211"/>
      <c r="J59" s="49"/>
      <c r="K59" s="128"/>
      <c r="L59" s="128"/>
      <c r="M59" s="107"/>
      <c r="N59" s="50"/>
      <c r="O59" s="128"/>
      <c r="P59" s="107"/>
      <c r="Q59" s="50"/>
      <c r="R59" s="128"/>
      <c r="S59" s="226"/>
      <c r="T59" s="473"/>
      <c r="U59" s="474"/>
      <c r="V59" s="483"/>
      <c r="W59" s="484"/>
      <c r="AA59" s="2" t="str">
        <f>IF(種目情報!A52="","",種目情報!A52)</f>
        <v>中学⬇</v>
      </c>
      <c r="AD59" s="5" t="str">
        <f t="shared" si="18"/>
        <v/>
      </c>
      <c r="AE59" s="5" t="str">
        <f t="shared" si="19"/>
        <v/>
      </c>
      <c r="AF59" s="5" t="str">
        <f t="shared" si="20"/>
        <v/>
      </c>
      <c r="AG59" s="5" t="str">
        <f t="shared" si="21"/>
        <v/>
      </c>
      <c r="AH59" s="5" t="str">
        <f t="shared" si="22"/>
        <v/>
      </c>
      <c r="AI59" s="8" t="str">
        <f>IF(I59="男",data_kyogisha!A50,"")</f>
        <v/>
      </c>
      <c r="AJ59" s="5" t="str">
        <f t="shared" si="23"/>
        <v/>
      </c>
      <c r="AK59" s="5" t="str">
        <f t="shared" si="24"/>
        <v/>
      </c>
      <c r="AL59" s="5" t="str">
        <f t="shared" si="25"/>
        <v/>
      </c>
      <c r="AM59" s="5" t="str">
        <f t="shared" si="26"/>
        <v/>
      </c>
      <c r="AN59" s="5" t="str">
        <f t="shared" si="27"/>
        <v/>
      </c>
      <c r="AO59" s="1" t="str">
        <f>IF(I59="女",data_kyogisha!A50,"")</f>
        <v/>
      </c>
      <c r="AP59" s="1">
        <f t="shared" si="30"/>
        <v>0</v>
      </c>
      <c r="AQ59" s="1" t="str">
        <f t="shared" si="31"/>
        <v/>
      </c>
      <c r="AR59" s="1">
        <f t="shared" si="32"/>
        <v>0</v>
      </c>
      <c r="AS59" s="1" t="str">
        <f t="shared" si="33"/>
        <v/>
      </c>
      <c r="AT59" s="1">
        <f t="shared" si="34"/>
        <v>0</v>
      </c>
      <c r="AU59" s="1" t="str">
        <f t="shared" si="28"/>
        <v/>
      </c>
      <c r="AV59" s="1">
        <f t="shared" si="35"/>
        <v>0</v>
      </c>
      <c r="AW59" s="1" t="str">
        <f t="shared" si="29"/>
        <v/>
      </c>
      <c r="AY59" s="219" t="s">
        <v>361</v>
      </c>
    </row>
    <row r="60" spans="1:51" hidden="1">
      <c r="A60" s="27">
        <v>50</v>
      </c>
      <c r="B60" s="223"/>
      <c r="C60" s="126"/>
      <c r="D60" s="49"/>
      <c r="E60" s="49"/>
      <c r="F60" s="49"/>
      <c r="G60" s="204"/>
      <c r="H60" s="218"/>
      <c r="I60" s="211"/>
      <c r="J60" s="49"/>
      <c r="K60" s="128"/>
      <c r="L60" s="128"/>
      <c r="M60" s="107"/>
      <c r="N60" s="50"/>
      <c r="O60" s="128"/>
      <c r="P60" s="107"/>
      <c r="Q60" s="50"/>
      <c r="R60" s="128"/>
      <c r="S60" s="226"/>
      <c r="T60" s="473"/>
      <c r="U60" s="474"/>
      <c r="V60" s="483"/>
      <c r="W60" s="484"/>
      <c r="AA60" s="2" t="str">
        <f>IF(種目情報!A53="","",種目情報!A53)</f>
        <v>男800m</v>
      </c>
      <c r="AD60" s="5" t="str">
        <f t="shared" si="18"/>
        <v/>
      </c>
      <c r="AE60" s="5" t="str">
        <f t="shared" si="19"/>
        <v/>
      </c>
      <c r="AF60" s="5" t="str">
        <f t="shared" si="20"/>
        <v/>
      </c>
      <c r="AG60" s="5" t="str">
        <f t="shared" si="21"/>
        <v/>
      </c>
      <c r="AH60" s="5" t="str">
        <f t="shared" si="22"/>
        <v/>
      </c>
      <c r="AI60" s="8" t="str">
        <f>IF(I60="男",data_kyogisha!A51,"")</f>
        <v/>
      </c>
      <c r="AJ60" s="5" t="str">
        <f t="shared" si="23"/>
        <v/>
      </c>
      <c r="AK60" s="5" t="str">
        <f t="shared" si="24"/>
        <v/>
      </c>
      <c r="AL60" s="5" t="str">
        <f t="shared" si="25"/>
        <v/>
      </c>
      <c r="AM60" s="5" t="str">
        <f t="shared" si="26"/>
        <v/>
      </c>
      <c r="AN60" s="5" t="str">
        <f t="shared" si="27"/>
        <v/>
      </c>
      <c r="AO60" s="1" t="str">
        <f>IF(I60="女",data_kyogisha!A51,"")</f>
        <v/>
      </c>
      <c r="AP60" s="1">
        <f t="shared" si="30"/>
        <v>0</v>
      </c>
      <c r="AQ60" s="1" t="str">
        <f t="shared" si="31"/>
        <v/>
      </c>
      <c r="AR60" s="1">
        <f t="shared" si="32"/>
        <v>0</v>
      </c>
      <c r="AS60" s="1" t="str">
        <f t="shared" si="33"/>
        <v/>
      </c>
      <c r="AT60" s="1">
        <f t="shared" si="34"/>
        <v>0</v>
      </c>
      <c r="AU60" s="1" t="str">
        <f t="shared" si="28"/>
        <v/>
      </c>
      <c r="AV60" s="1">
        <f t="shared" si="35"/>
        <v>0</v>
      </c>
      <c r="AW60" s="1" t="str">
        <f t="shared" si="29"/>
        <v/>
      </c>
      <c r="AY60" s="219" t="s">
        <v>362</v>
      </c>
    </row>
    <row r="61" spans="1:51" hidden="1">
      <c r="A61" s="27">
        <v>51</v>
      </c>
      <c r="B61" s="223"/>
      <c r="C61" s="126"/>
      <c r="D61" s="49"/>
      <c r="E61" s="49"/>
      <c r="F61" s="49"/>
      <c r="G61" s="204"/>
      <c r="H61" s="218"/>
      <c r="I61" s="211"/>
      <c r="J61" s="49"/>
      <c r="K61" s="128"/>
      <c r="L61" s="128"/>
      <c r="M61" s="107"/>
      <c r="N61" s="50"/>
      <c r="O61" s="128"/>
      <c r="P61" s="107"/>
      <c r="Q61" s="50"/>
      <c r="R61" s="128"/>
      <c r="S61" s="226"/>
      <c r="T61" s="473"/>
      <c r="U61" s="474"/>
      <c r="V61" s="483"/>
      <c r="W61" s="484"/>
      <c r="AA61" s="2" t="str">
        <f>IF(種目情報!A54="","",種目情報!A54)</f>
        <v>男中学3000m</v>
      </c>
      <c r="AD61" s="5" t="str">
        <f t="shared" si="18"/>
        <v/>
      </c>
      <c r="AE61" s="5" t="str">
        <f t="shared" si="19"/>
        <v/>
      </c>
      <c r="AF61" s="5" t="str">
        <f t="shared" si="20"/>
        <v/>
      </c>
      <c r="AG61" s="5" t="str">
        <f t="shared" si="21"/>
        <v/>
      </c>
      <c r="AH61" s="5" t="str">
        <f t="shared" si="22"/>
        <v/>
      </c>
      <c r="AI61" s="8" t="str">
        <f>IF(I61="男",data_kyogisha!A52,"")</f>
        <v/>
      </c>
      <c r="AJ61" s="5" t="str">
        <f t="shared" si="23"/>
        <v/>
      </c>
      <c r="AK61" s="5" t="str">
        <f t="shared" si="24"/>
        <v/>
      </c>
      <c r="AL61" s="5" t="str">
        <f t="shared" si="25"/>
        <v/>
      </c>
      <c r="AM61" s="5" t="str">
        <f t="shared" si="26"/>
        <v/>
      </c>
      <c r="AN61" s="5" t="str">
        <f t="shared" si="27"/>
        <v/>
      </c>
      <c r="AO61" s="1" t="str">
        <f>IF(I61="女",data_kyogisha!A52,"")</f>
        <v/>
      </c>
      <c r="AP61" s="1">
        <f t="shared" si="30"/>
        <v>0</v>
      </c>
      <c r="AQ61" s="1" t="str">
        <f t="shared" si="31"/>
        <v/>
      </c>
      <c r="AR61" s="1">
        <f t="shared" si="32"/>
        <v>0</v>
      </c>
      <c r="AS61" s="1" t="str">
        <f t="shared" si="33"/>
        <v/>
      </c>
      <c r="AT61" s="1">
        <f t="shared" si="34"/>
        <v>0</v>
      </c>
      <c r="AU61" s="1" t="str">
        <f t="shared" si="28"/>
        <v/>
      </c>
      <c r="AV61" s="1">
        <f t="shared" si="35"/>
        <v>0</v>
      </c>
      <c r="AW61" s="1" t="str">
        <f t="shared" si="29"/>
        <v/>
      </c>
      <c r="AY61" s="219" t="s">
        <v>363</v>
      </c>
    </row>
    <row r="62" spans="1:51" hidden="1">
      <c r="A62" s="27">
        <v>52</v>
      </c>
      <c r="B62" s="223"/>
      <c r="C62" s="126"/>
      <c r="D62" s="49"/>
      <c r="E62" s="49"/>
      <c r="F62" s="49"/>
      <c r="G62" s="204"/>
      <c r="H62" s="218"/>
      <c r="I62" s="211"/>
      <c r="J62" s="49"/>
      <c r="K62" s="128"/>
      <c r="L62" s="128"/>
      <c r="M62" s="107"/>
      <c r="N62" s="50"/>
      <c r="O62" s="128"/>
      <c r="P62" s="107"/>
      <c r="Q62" s="50"/>
      <c r="R62" s="128"/>
      <c r="S62" s="226"/>
      <c r="T62" s="473"/>
      <c r="U62" s="474"/>
      <c r="V62" s="483"/>
      <c r="W62" s="484"/>
      <c r="AA62" s="2" t="str">
        <f>IF(種目情報!A55="","",種目情報!A55)</f>
        <v>男走高跳</v>
      </c>
      <c r="AD62" s="5" t="str">
        <f t="shared" si="18"/>
        <v/>
      </c>
      <c r="AE62" s="5" t="str">
        <f t="shared" si="19"/>
        <v/>
      </c>
      <c r="AF62" s="5" t="str">
        <f t="shared" si="20"/>
        <v/>
      </c>
      <c r="AG62" s="5" t="str">
        <f t="shared" si="21"/>
        <v/>
      </c>
      <c r="AH62" s="5" t="str">
        <f t="shared" si="22"/>
        <v/>
      </c>
      <c r="AI62" s="8" t="str">
        <f>IF(I62="男",data_kyogisha!A53,"")</f>
        <v/>
      </c>
      <c r="AJ62" s="5" t="str">
        <f t="shared" si="23"/>
        <v/>
      </c>
      <c r="AK62" s="5" t="str">
        <f t="shared" si="24"/>
        <v/>
      </c>
      <c r="AL62" s="5" t="str">
        <f t="shared" si="25"/>
        <v/>
      </c>
      <c r="AM62" s="5" t="str">
        <f t="shared" si="26"/>
        <v/>
      </c>
      <c r="AN62" s="5" t="str">
        <f t="shared" si="27"/>
        <v/>
      </c>
      <c r="AO62" s="1" t="str">
        <f>IF(I62="女",data_kyogisha!A53,"")</f>
        <v/>
      </c>
      <c r="AP62" s="1">
        <f t="shared" si="30"/>
        <v>0</v>
      </c>
      <c r="AQ62" s="1" t="str">
        <f t="shared" si="31"/>
        <v/>
      </c>
      <c r="AR62" s="1">
        <f t="shared" si="32"/>
        <v>0</v>
      </c>
      <c r="AS62" s="1" t="str">
        <f t="shared" si="33"/>
        <v/>
      </c>
      <c r="AT62" s="1">
        <f t="shared" si="34"/>
        <v>0</v>
      </c>
      <c r="AU62" s="1" t="str">
        <f t="shared" si="28"/>
        <v/>
      </c>
      <c r="AV62" s="1">
        <f t="shared" si="35"/>
        <v>0</v>
      </c>
      <c r="AW62" s="1" t="str">
        <f t="shared" si="29"/>
        <v/>
      </c>
      <c r="AY62" s="219" t="s">
        <v>364</v>
      </c>
    </row>
    <row r="63" spans="1:51" hidden="1">
      <c r="A63" s="27">
        <v>53</v>
      </c>
      <c r="B63" s="223"/>
      <c r="C63" s="126"/>
      <c r="D63" s="49"/>
      <c r="E63" s="49"/>
      <c r="F63" s="49"/>
      <c r="G63" s="204"/>
      <c r="H63" s="218"/>
      <c r="I63" s="211"/>
      <c r="J63" s="49"/>
      <c r="K63" s="128"/>
      <c r="L63" s="128"/>
      <c r="M63" s="107"/>
      <c r="N63" s="50"/>
      <c r="O63" s="128"/>
      <c r="P63" s="107"/>
      <c r="Q63" s="50"/>
      <c r="R63" s="128"/>
      <c r="S63" s="226"/>
      <c r="T63" s="473"/>
      <c r="U63" s="474"/>
      <c r="V63" s="483"/>
      <c r="W63" s="484"/>
      <c r="AA63" s="2" t="str">
        <f>IF(種目情報!A56="","",種目情報!A56)</f>
        <v>男走幅跳A</v>
      </c>
      <c r="AD63" s="5" t="str">
        <f t="shared" si="18"/>
        <v/>
      </c>
      <c r="AE63" s="5" t="str">
        <f t="shared" si="19"/>
        <v/>
      </c>
      <c r="AF63" s="5" t="str">
        <f t="shared" si="20"/>
        <v/>
      </c>
      <c r="AG63" s="5" t="str">
        <f t="shared" si="21"/>
        <v/>
      </c>
      <c r="AH63" s="5" t="str">
        <f t="shared" si="22"/>
        <v/>
      </c>
      <c r="AI63" s="8" t="str">
        <f>IF(I63="男",data_kyogisha!A54,"")</f>
        <v/>
      </c>
      <c r="AJ63" s="5" t="str">
        <f t="shared" si="23"/>
        <v/>
      </c>
      <c r="AK63" s="5" t="str">
        <f t="shared" si="24"/>
        <v/>
      </c>
      <c r="AL63" s="5" t="str">
        <f t="shared" si="25"/>
        <v/>
      </c>
      <c r="AM63" s="5" t="str">
        <f t="shared" si="26"/>
        <v/>
      </c>
      <c r="AN63" s="5" t="str">
        <f t="shared" si="27"/>
        <v/>
      </c>
      <c r="AO63" s="1" t="str">
        <f>IF(I63="女",data_kyogisha!A54,"")</f>
        <v/>
      </c>
      <c r="AP63" s="1">
        <f t="shared" si="30"/>
        <v>0</v>
      </c>
      <c r="AQ63" s="1" t="str">
        <f t="shared" si="31"/>
        <v/>
      </c>
      <c r="AR63" s="1">
        <f t="shared" si="32"/>
        <v>0</v>
      </c>
      <c r="AS63" s="1" t="str">
        <f t="shared" si="33"/>
        <v/>
      </c>
      <c r="AT63" s="1">
        <f t="shared" si="34"/>
        <v>0</v>
      </c>
      <c r="AU63" s="1" t="str">
        <f t="shared" si="28"/>
        <v/>
      </c>
      <c r="AV63" s="1">
        <f t="shared" si="35"/>
        <v>0</v>
      </c>
      <c r="AW63" s="1" t="str">
        <f t="shared" si="29"/>
        <v/>
      </c>
      <c r="AY63" s="219" t="s">
        <v>365</v>
      </c>
    </row>
    <row r="64" spans="1:51" hidden="1">
      <c r="A64" s="27">
        <v>54</v>
      </c>
      <c r="B64" s="223"/>
      <c r="C64" s="126"/>
      <c r="D64" s="49"/>
      <c r="E64" s="49"/>
      <c r="F64" s="49"/>
      <c r="G64" s="204"/>
      <c r="H64" s="218"/>
      <c r="I64" s="211"/>
      <c r="J64" s="49"/>
      <c r="K64" s="128"/>
      <c r="L64" s="128"/>
      <c r="M64" s="107"/>
      <c r="N64" s="50"/>
      <c r="O64" s="128"/>
      <c r="P64" s="107"/>
      <c r="Q64" s="50"/>
      <c r="R64" s="128"/>
      <c r="S64" s="226"/>
      <c r="T64" s="473"/>
      <c r="U64" s="474"/>
      <c r="V64" s="483"/>
      <c r="W64" s="484"/>
      <c r="AA64" s="2" t="str">
        <f>IF(種目情報!A57="","",種目情報!A57)</f>
        <v>男走幅跳B</v>
      </c>
      <c r="AD64" s="5" t="str">
        <f t="shared" si="18"/>
        <v/>
      </c>
      <c r="AE64" s="5" t="str">
        <f t="shared" si="19"/>
        <v/>
      </c>
      <c r="AF64" s="5" t="str">
        <f t="shared" si="20"/>
        <v/>
      </c>
      <c r="AG64" s="5" t="str">
        <f t="shared" si="21"/>
        <v/>
      </c>
      <c r="AH64" s="5" t="str">
        <f t="shared" si="22"/>
        <v/>
      </c>
      <c r="AI64" s="8" t="str">
        <f>IF(I64="男",data_kyogisha!A55,"")</f>
        <v/>
      </c>
      <c r="AJ64" s="5" t="str">
        <f t="shared" si="23"/>
        <v/>
      </c>
      <c r="AK64" s="5" t="str">
        <f t="shared" si="24"/>
        <v/>
      </c>
      <c r="AL64" s="5" t="str">
        <f t="shared" si="25"/>
        <v/>
      </c>
      <c r="AM64" s="5" t="str">
        <f t="shared" si="26"/>
        <v/>
      </c>
      <c r="AN64" s="5" t="str">
        <f t="shared" si="27"/>
        <v/>
      </c>
      <c r="AO64" s="1" t="str">
        <f>IF(I64="女",data_kyogisha!A55,"")</f>
        <v/>
      </c>
      <c r="AP64" s="1">
        <f t="shared" si="30"/>
        <v>0</v>
      </c>
      <c r="AQ64" s="1" t="str">
        <f t="shared" si="31"/>
        <v/>
      </c>
      <c r="AR64" s="1">
        <f t="shared" si="32"/>
        <v>0</v>
      </c>
      <c r="AS64" s="1" t="str">
        <f t="shared" si="33"/>
        <v/>
      </c>
      <c r="AT64" s="1">
        <f t="shared" si="34"/>
        <v>0</v>
      </c>
      <c r="AU64" s="1" t="str">
        <f t="shared" si="28"/>
        <v/>
      </c>
      <c r="AV64" s="1">
        <f t="shared" si="35"/>
        <v>0</v>
      </c>
      <c r="AW64" s="1" t="str">
        <f t="shared" si="29"/>
        <v/>
      </c>
      <c r="AY64" s="219" t="s">
        <v>366</v>
      </c>
    </row>
    <row r="65" spans="1:51" hidden="1">
      <c r="A65" s="27">
        <v>55</v>
      </c>
      <c r="B65" s="223"/>
      <c r="C65" s="126"/>
      <c r="D65" s="49"/>
      <c r="E65" s="49"/>
      <c r="F65" s="49"/>
      <c r="G65" s="204"/>
      <c r="H65" s="218"/>
      <c r="I65" s="211"/>
      <c r="J65" s="49"/>
      <c r="K65" s="128"/>
      <c r="L65" s="128"/>
      <c r="M65" s="107"/>
      <c r="N65" s="50"/>
      <c r="O65" s="128"/>
      <c r="P65" s="107"/>
      <c r="Q65" s="50"/>
      <c r="R65" s="128"/>
      <c r="S65" s="226"/>
      <c r="T65" s="473"/>
      <c r="U65" s="474"/>
      <c r="V65" s="483"/>
      <c r="W65" s="484"/>
      <c r="AA65" s="2" t="str">
        <f>IF(種目情報!A58="","",種目情報!A58)</f>
        <v>男走幅跳C</v>
      </c>
      <c r="AD65" s="5" t="str">
        <f t="shared" si="18"/>
        <v/>
      </c>
      <c r="AE65" s="5" t="str">
        <f t="shared" si="19"/>
        <v/>
      </c>
      <c r="AF65" s="5" t="str">
        <f t="shared" si="20"/>
        <v/>
      </c>
      <c r="AG65" s="5" t="str">
        <f t="shared" si="21"/>
        <v/>
      </c>
      <c r="AH65" s="5" t="str">
        <f t="shared" si="22"/>
        <v/>
      </c>
      <c r="AI65" s="8" t="str">
        <f>IF(I65="男",data_kyogisha!A56,"")</f>
        <v/>
      </c>
      <c r="AJ65" s="5" t="str">
        <f t="shared" si="23"/>
        <v/>
      </c>
      <c r="AK65" s="5" t="str">
        <f t="shared" si="24"/>
        <v/>
      </c>
      <c r="AL65" s="5" t="str">
        <f t="shared" si="25"/>
        <v/>
      </c>
      <c r="AM65" s="5" t="str">
        <f t="shared" si="26"/>
        <v/>
      </c>
      <c r="AN65" s="5" t="str">
        <f t="shared" si="27"/>
        <v/>
      </c>
      <c r="AO65" s="1" t="str">
        <f>IF(I65="女",data_kyogisha!A56,"")</f>
        <v/>
      </c>
      <c r="AP65" s="1">
        <f t="shared" si="30"/>
        <v>0</v>
      </c>
      <c r="AQ65" s="1" t="str">
        <f t="shared" si="31"/>
        <v/>
      </c>
      <c r="AR65" s="1">
        <f t="shared" si="32"/>
        <v>0</v>
      </c>
      <c r="AS65" s="1" t="str">
        <f t="shared" si="33"/>
        <v/>
      </c>
      <c r="AT65" s="1">
        <f t="shared" si="34"/>
        <v>0</v>
      </c>
      <c r="AU65" s="1" t="str">
        <f t="shared" si="28"/>
        <v/>
      </c>
      <c r="AV65" s="1">
        <f t="shared" si="35"/>
        <v>0</v>
      </c>
      <c r="AW65" s="1" t="str">
        <f t="shared" si="29"/>
        <v/>
      </c>
      <c r="AY65" s="219" t="s">
        <v>367</v>
      </c>
    </row>
    <row r="66" spans="1:51" hidden="1">
      <c r="A66" s="27">
        <v>56</v>
      </c>
      <c r="B66" s="223"/>
      <c r="C66" s="126"/>
      <c r="D66" s="49"/>
      <c r="E66" s="49"/>
      <c r="F66" s="49"/>
      <c r="G66" s="204"/>
      <c r="H66" s="218"/>
      <c r="I66" s="211"/>
      <c r="J66" s="49"/>
      <c r="K66" s="128"/>
      <c r="L66" s="128"/>
      <c r="M66" s="107"/>
      <c r="N66" s="50"/>
      <c r="O66" s="128"/>
      <c r="P66" s="107"/>
      <c r="Q66" s="50"/>
      <c r="R66" s="128"/>
      <c r="S66" s="226"/>
      <c r="T66" s="473"/>
      <c r="U66" s="474"/>
      <c r="V66" s="483"/>
      <c r="W66" s="484"/>
      <c r="AA66" s="2" t="str">
        <f>IF(種目情報!A59="","",種目情報!A59)</f>
        <v>男中学円盤投(1.500kg)</v>
      </c>
      <c r="AD66" s="5" t="str">
        <f t="shared" si="18"/>
        <v/>
      </c>
      <c r="AE66" s="5" t="str">
        <f t="shared" si="19"/>
        <v/>
      </c>
      <c r="AF66" s="5" t="str">
        <f t="shared" si="20"/>
        <v/>
      </c>
      <c r="AG66" s="5" t="str">
        <f t="shared" si="21"/>
        <v/>
      </c>
      <c r="AH66" s="5" t="str">
        <f t="shared" si="22"/>
        <v/>
      </c>
      <c r="AI66" s="8" t="str">
        <f>IF(I66="男",data_kyogisha!A57,"")</f>
        <v/>
      </c>
      <c r="AJ66" s="5" t="str">
        <f t="shared" si="23"/>
        <v/>
      </c>
      <c r="AK66" s="5" t="str">
        <f t="shared" si="24"/>
        <v/>
      </c>
      <c r="AL66" s="5" t="str">
        <f t="shared" si="25"/>
        <v/>
      </c>
      <c r="AM66" s="5" t="str">
        <f t="shared" si="26"/>
        <v/>
      </c>
      <c r="AN66" s="5" t="str">
        <f t="shared" si="27"/>
        <v/>
      </c>
      <c r="AO66" s="1" t="str">
        <f>IF(I66="女",data_kyogisha!A57,"")</f>
        <v/>
      </c>
      <c r="AP66" s="1">
        <f t="shared" si="30"/>
        <v>0</v>
      </c>
      <c r="AQ66" s="1" t="str">
        <f t="shared" si="31"/>
        <v/>
      </c>
      <c r="AR66" s="1">
        <f t="shared" si="32"/>
        <v>0</v>
      </c>
      <c r="AS66" s="1" t="str">
        <f t="shared" si="33"/>
        <v/>
      </c>
      <c r="AT66" s="1">
        <f t="shared" si="34"/>
        <v>0</v>
      </c>
      <c r="AU66" s="1" t="str">
        <f t="shared" si="28"/>
        <v/>
      </c>
      <c r="AV66" s="1">
        <f t="shared" si="35"/>
        <v>0</v>
      </c>
      <c r="AW66" s="1" t="str">
        <f t="shared" si="29"/>
        <v/>
      </c>
      <c r="AY66" s="219" t="s">
        <v>368</v>
      </c>
    </row>
    <row r="67" spans="1:51" hidden="1">
      <c r="A67" s="27">
        <v>57</v>
      </c>
      <c r="B67" s="223"/>
      <c r="C67" s="126"/>
      <c r="D67" s="49"/>
      <c r="E67" s="49"/>
      <c r="F67" s="49"/>
      <c r="G67" s="204"/>
      <c r="H67" s="218"/>
      <c r="I67" s="211"/>
      <c r="J67" s="49"/>
      <c r="K67" s="128"/>
      <c r="L67" s="128"/>
      <c r="M67" s="107"/>
      <c r="N67" s="50"/>
      <c r="O67" s="128"/>
      <c r="P67" s="107"/>
      <c r="Q67" s="50"/>
      <c r="R67" s="128"/>
      <c r="S67" s="226"/>
      <c r="T67" s="473"/>
      <c r="U67" s="474"/>
      <c r="V67" s="483"/>
      <c r="W67" s="484"/>
      <c r="AD67" s="5" t="str">
        <f t="shared" si="18"/>
        <v/>
      </c>
      <c r="AE67" s="5" t="str">
        <f t="shared" si="19"/>
        <v/>
      </c>
      <c r="AF67" s="5" t="str">
        <f t="shared" si="20"/>
        <v/>
      </c>
      <c r="AG67" s="5" t="str">
        <f t="shared" si="21"/>
        <v/>
      </c>
      <c r="AH67" s="5" t="str">
        <f t="shared" si="22"/>
        <v/>
      </c>
      <c r="AI67" s="8" t="str">
        <f>IF(I67="男",data_kyogisha!A58,"")</f>
        <v/>
      </c>
      <c r="AJ67" s="5" t="str">
        <f t="shared" si="23"/>
        <v/>
      </c>
      <c r="AK67" s="5" t="str">
        <f t="shared" si="24"/>
        <v/>
      </c>
      <c r="AL67" s="5" t="str">
        <f t="shared" si="25"/>
        <v/>
      </c>
      <c r="AM67" s="5" t="str">
        <f t="shared" si="26"/>
        <v/>
      </c>
      <c r="AN67" s="5" t="str">
        <f t="shared" si="27"/>
        <v/>
      </c>
      <c r="AO67" s="1" t="str">
        <f>IF(I67="女",data_kyogisha!A58,"")</f>
        <v/>
      </c>
      <c r="AP67" s="1">
        <f t="shared" si="30"/>
        <v>0</v>
      </c>
      <c r="AQ67" s="1" t="str">
        <f t="shared" si="31"/>
        <v/>
      </c>
      <c r="AR67" s="1">
        <f t="shared" si="32"/>
        <v>0</v>
      </c>
      <c r="AS67" s="1" t="str">
        <f t="shared" si="33"/>
        <v/>
      </c>
      <c r="AT67" s="1">
        <f t="shared" si="34"/>
        <v>0</v>
      </c>
      <c r="AU67" s="1" t="str">
        <f t="shared" si="28"/>
        <v/>
      </c>
      <c r="AV67" s="1">
        <f t="shared" si="35"/>
        <v>0</v>
      </c>
      <c r="AW67" s="1" t="str">
        <f t="shared" si="29"/>
        <v/>
      </c>
      <c r="AY67" s="219" t="s">
        <v>369</v>
      </c>
    </row>
    <row r="68" spans="1:51" hidden="1">
      <c r="A68" s="27">
        <v>58</v>
      </c>
      <c r="B68" s="223"/>
      <c r="C68" s="126"/>
      <c r="D68" s="49"/>
      <c r="E68" s="49"/>
      <c r="F68" s="49"/>
      <c r="G68" s="204"/>
      <c r="H68" s="218"/>
      <c r="I68" s="211"/>
      <c r="J68" s="49"/>
      <c r="K68" s="128"/>
      <c r="L68" s="128"/>
      <c r="M68" s="107"/>
      <c r="N68" s="50"/>
      <c r="O68" s="128"/>
      <c r="P68" s="107"/>
      <c r="Q68" s="50"/>
      <c r="R68" s="128"/>
      <c r="S68" s="226"/>
      <c r="T68" s="473"/>
      <c r="U68" s="474"/>
      <c r="V68" s="483"/>
      <c r="W68" s="484"/>
      <c r="AD68" s="5" t="str">
        <f t="shared" si="18"/>
        <v/>
      </c>
      <c r="AE68" s="5" t="str">
        <f t="shared" si="19"/>
        <v/>
      </c>
      <c r="AF68" s="5" t="str">
        <f t="shared" si="20"/>
        <v/>
      </c>
      <c r="AG68" s="5" t="str">
        <f t="shared" si="21"/>
        <v/>
      </c>
      <c r="AH68" s="5" t="str">
        <f t="shared" si="22"/>
        <v/>
      </c>
      <c r="AI68" s="8" t="str">
        <f>IF(I68="男",data_kyogisha!A59,"")</f>
        <v/>
      </c>
      <c r="AJ68" s="5" t="str">
        <f t="shared" si="23"/>
        <v/>
      </c>
      <c r="AK68" s="5" t="str">
        <f t="shared" si="24"/>
        <v/>
      </c>
      <c r="AL68" s="5" t="str">
        <f t="shared" si="25"/>
        <v/>
      </c>
      <c r="AM68" s="5" t="str">
        <f t="shared" si="26"/>
        <v/>
      </c>
      <c r="AN68" s="5" t="str">
        <f t="shared" si="27"/>
        <v/>
      </c>
      <c r="AO68" s="1" t="str">
        <f>IF(I68="女",data_kyogisha!A59,"")</f>
        <v/>
      </c>
      <c r="AP68" s="1">
        <f t="shared" si="30"/>
        <v>0</v>
      </c>
      <c r="AQ68" s="1" t="str">
        <f t="shared" si="31"/>
        <v/>
      </c>
      <c r="AR68" s="1">
        <f t="shared" si="32"/>
        <v>0</v>
      </c>
      <c r="AS68" s="1" t="str">
        <f t="shared" si="33"/>
        <v/>
      </c>
      <c r="AT68" s="1">
        <f t="shared" si="34"/>
        <v>0</v>
      </c>
      <c r="AU68" s="1" t="str">
        <f t="shared" si="28"/>
        <v/>
      </c>
      <c r="AV68" s="1">
        <f t="shared" si="35"/>
        <v>0</v>
      </c>
      <c r="AW68" s="1" t="str">
        <f t="shared" si="29"/>
        <v/>
      </c>
      <c r="AY68" s="219" t="s">
        <v>370</v>
      </c>
    </row>
    <row r="69" spans="1:51" hidden="1">
      <c r="A69" s="27">
        <v>59</v>
      </c>
      <c r="B69" s="223"/>
      <c r="C69" s="126"/>
      <c r="D69" s="49"/>
      <c r="E69" s="49"/>
      <c r="F69" s="49"/>
      <c r="G69" s="204"/>
      <c r="H69" s="218"/>
      <c r="I69" s="211"/>
      <c r="J69" s="49"/>
      <c r="K69" s="128"/>
      <c r="L69" s="128"/>
      <c r="M69" s="107"/>
      <c r="N69" s="50"/>
      <c r="O69" s="128"/>
      <c r="P69" s="107"/>
      <c r="Q69" s="50"/>
      <c r="R69" s="128"/>
      <c r="S69" s="226"/>
      <c r="T69" s="473"/>
      <c r="U69" s="474"/>
      <c r="V69" s="483"/>
      <c r="W69" s="484"/>
      <c r="AD69" s="5" t="str">
        <f t="shared" si="18"/>
        <v/>
      </c>
      <c r="AE69" s="5" t="str">
        <f t="shared" si="19"/>
        <v/>
      </c>
      <c r="AF69" s="5" t="str">
        <f t="shared" si="20"/>
        <v/>
      </c>
      <c r="AG69" s="5" t="str">
        <f t="shared" si="21"/>
        <v/>
      </c>
      <c r="AH69" s="5" t="str">
        <f t="shared" si="22"/>
        <v/>
      </c>
      <c r="AI69" s="8" t="str">
        <f>IF(I69="男",data_kyogisha!A60,"")</f>
        <v/>
      </c>
      <c r="AJ69" s="5" t="str">
        <f t="shared" si="23"/>
        <v/>
      </c>
      <c r="AK69" s="5" t="str">
        <f t="shared" si="24"/>
        <v/>
      </c>
      <c r="AL69" s="5" t="str">
        <f t="shared" si="25"/>
        <v/>
      </c>
      <c r="AM69" s="5" t="str">
        <f t="shared" si="26"/>
        <v/>
      </c>
      <c r="AN69" s="5" t="str">
        <f t="shared" si="27"/>
        <v/>
      </c>
      <c r="AO69" s="1" t="str">
        <f>IF(I69="女",data_kyogisha!A60,"")</f>
        <v/>
      </c>
      <c r="AP69" s="1">
        <f t="shared" si="30"/>
        <v>0</v>
      </c>
      <c r="AQ69" s="1" t="str">
        <f t="shared" si="31"/>
        <v/>
      </c>
      <c r="AR69" s="1">
        <f t="shared" si="32"/>
        <v>0</v>
      </c>
      <c r="AS69" s="1" t="str">
        <f t="shared" si="33"/>
        <v/>
      </c>
      <c r="AT69" s="1">
        <f t="shared" si="34"/>
        <v>0</v>
      </c>
      <c r="AU69" s="1" t="str">
        <f t="shared" si="28"/>
        <v/>
      </c>
      <c r="AV69" s="1">
        <f t="shared" si="35"/>
        <v>0</v>
      </c>
      <c r="AW69" s="1" t="str">
        <f t="shared" si="29"/>
        <v/>
      </c>
      <c r="AY69" s="219" t="s">
        <v>371</v>
      </c>
    </row>
    <row r="70" spans="1:51" hidden="1">
      <c r="A70" s="27">
        <v>60</v>
      </c>
      <c r="B70" s="223"/>
      <c r="C70" s="126"/>
      <c r="D70" s="49"/>
      <c r="E70" s="49"/>
      <c r="F70" s="49"/>
      <c r="G70" s="204"/>
      <c r="H70" s="218"/>
      <c r="I70" s="211"/>
      <c r="J70" s="49"/>
      <c r="K70" s="128"/>
      <c r="L70" s="128"/>
      <c r="M70" s="107"/>
      <c r="N70" s="50"/>
      <c r="O70" s="128"/>
      <c r="P70" s="107"/>
      <c r="Q70" s="50"/>
      <c r="R70" s="128"/>
      <c r="S70" s="226"/>
      <c r="T70" s="473"/>
      <c r="U70" s="474"/>
      <c r="V70" s="483"/>
      <c r="W70" s="484"/>
      <c r="AD70" s="5" t="str">
        <f t="shared" si="18"/>
        <v/>
      </c>
      <c r="AE70" s="5" t="str">
        <f t="shared" si="19"/>
        <v/>
      </c>
      <c r="AF70" s="5" t="str">
        <f t="shared" si="20"/>
        <v/>
      </c>
      <c r="AG70" s="5" t="str">
        <f t="shared" si="21"/>
        <v/>
      </c>
      <c r="AH70" s="5" t="str">
        <f t="shared" si="22"/>
        <v/>
      </c>
      <c r="AI70" s="8" t="str">
        <f>IF(I70="男",data_kyogisha!A61,"")</f>
        <v/>
      </c>
      <c r="AJ70" s="5" t="str">
        <f t="shared" si="23"/>
        <v/>
      </c>
      <c r="AK70" s="5" t="str">
        <f t="shared" si="24"/>
        <v/>
      </c>
      <c r="AL70" s="5" t="str">
        <f t="shared" si="25"/>
        <v/>
      </c>
      <c r="AM70" s="5" t="str">
        <f t="shared" si="26"/>
        <v/>
      </c>
      <c r="AN70" s="5" t="str">
        <f t="shared" si="27"/>
        <v/>
      </c>
      <c r="AO70" s="1" t="str">
        <f>IF(I70="女",data_kyogisha!A61,"")</f>
        <v/>
      </c>
      <c r="AP70" s="1">
        <f t="shared" si="30"/>
        <v>0</v>
      </c>
      <c r="AQ70" s="1" t="str">
        <f t="shared" si="31"/>
        <v/>
      </c>
      <c r="AR70" s="1">
        <f t="shared" si="32"/>
        <v>0</v>
      </c>
      <c r="AS70" s="1" t="str">
        <f t="shared" si="33"/>
        <v/>
      </c>
      <c r="AT70" s="1">
        <f t="shared" si="34"/>
        <v>0</v>
      </c>
      <c r="AU70" s="1" t="str">
        <f t="shared" si="28"/>
        <v/>
      </c>
      <c r="AV70" s="1">
        <f t="shared" si="35"/>
        <v>0</v>
      </c>
      <c r="AW70" s="1" t="str">
        <f t="shared" si="29"/>
        <v/>
      </c>
      <c r="AY70" s="219" t="s">
        <v>372</v>
      </c>
    </row>
    <row r="71" spans="1:51" hidden="1">
      <c r="A71" s="27">
        <v>61</v>
      </c>
      <c r="B71" s="223"/>
      <c r="C71" s="126"/>
      <c r="D71" s="49"/>
      <c r="E71" s="49"/>
      <c r="F71" s="49"/>
      <c r="G71" s="204"/>
      <c r="H71" s="218"/>
      <c r="I71" s="211"/>
      <c r="J71" s="49"/>
      <c r="K71" s="128"/>
      <c r="L71" s="128"/>
      <c r="M71" s="107"/>
      <c r="N71" s="50"/>
      <c r="O71" s="128"/>
      <c r="P71" s="107"/>
      <c r="Q71" s="50"/>
      <c r="R71" s="128"/>
      <c r="S71" s="226"/>
      <c r="T71" s="473"/>
      <c r="U71" s="474"/>
      <c r="V71" s="483"/>
      <c r="W71" s="484"/>
      <c r="AD71" s="5" t="str">
        <f t="shared" si="18"/>
        <v/>
      </c>
      <c r="AE71" s="5" t="str">
        <f t="shared" si="19"/>
        <v/>
      </c>
      <c r="AF71" s="5" t="str">
        <f t="shared" si="20"/>
        <v/>
      </c>
      <c r="AG71" s="5" t="str">
        <f t="shared" si="21"/>
        <v/>
      </c>
      <c r="AH71" s="5" t="str">
        <f t="shared" si="22"/>
        <v/>
      </c>
      <c r="AI71" s="8" t="str">
        <f>IF(I71="男",data_kyogisha!A62,"")</f>
        <v/>
      </c>
      <c r="AJ71" s="5" t="str">
        <f t="shared" si="23"/>
        <v/>
      </c>
      <c r="AK71" s="5" t="str">
        <f t="shared" si="24"/>
        <v/>
      </c>
      <c r="AL71" s="5" t="str">
        <f t="shared" si="25"/>
        <v/>
      </c>
      <c r="AM71" s="5" t="str">
        <f t="shared" si="26"/>
        <v/>
      </c>
      <c r="AN71" s="5" t="str">
        <f t="shared" si="27"/>
        <v/>
      </c>
      <c r="AO71" s="1" t="str">
        <f>IF(I71="女",data_kyogisha!A62,"")</f>
        <v/>
      </c>
      <c r="AP71" s="1">
        <f t="shared" si="30"/>
        <v>0</v>
      </c>
      <c r="AQ71" s="1" t="str">
        <f t="shared" si="31"/>
        <v/>
      </c>
      <c r="AR71" s="1">
        <f t="shared" si="32"/>
        <v>0</v>
      </c>
      <c r="AS71" s="1" t="str">
        <f t="shared" si="33"/>
        <v/>
      </c>
      <c r="AT71" s="1">
        <f t="shared" si="34"/>
        <v>0</v>
      </c>
      <c r="AU71" s="1" t="str">
        <f t="shared" si="28"/>
        <v/>
      </c>
      <c r="AV71" s="1">
        <f t="shared" si="35"/>
        <v>0</v>
      </c>
      <c r="AW71" s="1" t="str">
        <f t="shared" si="29"/>
        <v/>
      </c>
      <c r="AY71" s="219" t="s">
        <v>373</v>
      </c>
    </row>
    <row r="72" spans="1:51" hidden="1">
      <c r="A72" s="27">
        <v>62</v>
      </c>
      <c r="B72" s="223"/>
      <c r="C72" s="126"/>
      <c r="D72" s="49"/>
      <c r="E72" s="49"/>
      <c r="F72" s="49"/>
      <c r="G72" s="204"/>
      <c r="H72" s="218"/>
      <c r="I72" s="211"/>
      <c r="J72" s="49"/>
      <c r="K72" s="128"/>
      <c r="L72" s="128"/>
      <c r="M72" s="107"/>
      <c r="N72" s="50"/>
      <c r="O72" s="128"/>
      <c r="P72" s="107"/>
      <c r="Q72" s="50"/>
      <c r="R72" s="128"/>
      <c r="S72" s="226"/>
      <c r="T72" s="473"/>
      <c r="U72" s="474"/>
      <c r="V72" s="483"/>
      <c r="W72" s="484"/>
      <c r="AD72" s="5" t="str">
        <f t="shared" si="18"/>
        <v/>
      </c>
      <c r="AE72" s="5" t="str">
        <f t="shared" si="19"/>
        <v/>
      </c>
      <c r="AF72" s="5" t="str">
        <f t="shared" si="20"/>
        <v/>
      </c>
      <c r="AG72" s="5" t="str">
        <f t="shared" si="21"/>
        <v/>
      </c>
      <c r="AH72" s="5" t="str">
        <f t="shared" si="22"/>
        <v/>
      </c>
      <c r="AI72" s="8" t="str">
        <f>IF(I72="男",data_kyogisha!A63,"")</f>
        <v/>
      </c>
      <c r="AJ72" s="5" t="str">
        <f t="shared" si="23"/>
        <v/>
      </c>
      <c r="AK72" s="5" t="str">
        <f t="shared" si="24"/>
        <v/>
      </c>
      <c r="AL72" s="5" t="str">
        <f t="shared" si="25"/>
        <v/>
      </c>
      <c r="AM72" s="5" t="str">
        <f t="shared" si="26"/>
        <v/>
      </c>
      <c r="AN72" s="5" t="str">
        <f t="shared" si="27"/>
        <v/>
      </c>
      <c r="AO72" s="1" t="str">
        <f>IF(I72="女",data_kyogisha!A63,"")</f>
        <v/>
      </c>
      <c r="AP72" s="1">
        <f t="shared" si="30"/>
        <v>0</v>
      </c>
      <c r="AQ72" s="1" t="str">
        <f t="shared" si="31"/>
        <v/>
      </c>
      <c r="AR72" s="1">
        <f t="shared" si="32"/>
        <v>0</v>
      </c>
      <c r="AS72" s="1" t="str">
        <f t="shared" si="33"/>
        <v/>
      </c>
      <c r="AT72" s="1">
        <f t="shared" si="34"/>
        <v>0</v>
      </c>
      <c r="AU72" s="1" t="str">
        <f t="shared" si="28"/>
        <v/>
      </c>
      <c r="AV72" s="1">
        <f t="shared" si="35"/>
        <v>0</v>
      </c>
      <c r="AW72" s="1" t="str">
        <f t="shared" si="29"/>
        <v/>
      </c>
      <c r="AY72" s="219" t="s">
        <v>374</v>
      </c>
    </row>
    <row r="73" spans="1:51" hidden="1">
      <c r="A73" s="27">
        <v>63</v>
      </c>
      <c r="B73" s="223"/>
      <c r="C73" s="126"/>
      <c r="D73" s="49"/>
      <c r="E73" s="49"/>
      <c r="F73" s="49"/>
      <c r="G73" s="204"/>
      <c r="H73" s="218"/>
      <c r="I73" s="211"/>
      <c r="J73" s="49"/>
      <c r="K73" s="128"/>
      <c r="L73" s="128"/>
      <c r="M73" s="107"/>
      <c r="N73" s="50"/>
      <c r="O73" s="128"/>
      <c r="P73" s="107"/>
      <c r="Q73" s="50"/>
      <c r="R73" s="128"/>
      <c r="S73" s="226"/>
      <c r="T73" s="473"/>
      <c r="U73" s="474"/>
      <c r="V73" s="483"/>
      <c r="W73" s="484"/>
      <c r="AD73" s="5" t="str">
        <f t="shared" si="18"/>
        <v/>
      </c>
      <c r="AE73" s="5" t="str">
        <f t="shared" si="19"/>
        <v/>
      </c>
      <c r="AF73" s="5" t="str">
        <f t="shared" si="20"/>
        <v/>
      </c>
      <c r="AG73" s="5" t="str">
        <f t="shared" si="21"/>
        <v/>
      </c>
      <c r="AH73" s="5" t="str">
        <f t="shared" si="22"/>
        <v/>
      </c>
      <c r="AI73" s="8" t="str">
        <f>IF(I73="男",data_kyogisha!A64,"")</f>
        <v/>
      </c>
      <c r="AJ73" s="5" t="str">
        <f t="shared" si="23"/>
        <v/>
      </c>
      <c r="AK73" s="5" t="str">
        <f t="shared" si="24"/>
        <v/>
      </c>
      <c r="AL73" s="5" t="str">
        <f t="shared" si="25"/>
        <v/>
      </c>
      <c r="AM73" s="5" t="str">
        <f t="shared" si="26"/>
        <v/>
      </c>
      <c r="AN73" s="5" t="str">
        <f t="shared" si="27"/>
        <v/>
      </c>
      <c r="AO73" s="1" t="str">
        <f>IF(I73="女",data_kyogisha!A64,"")</f>
        <v/>
      </c>
      <c r="AP73" s="1">
        <f t="shared" si="30"/>
        <v>0</v>
      </c>
      <c r="AQ73" s="1" t="str">
        <f t="shared" si="31"/>
        <v/>
      </c>
      <c r="AR73" s="1">
        <f t="shared" si="32"/>
        <v>0</v>
      </c>
      <c r="AS73" s="1" t="str">
        <f t="shared" si="33"/>
        <v/>
      </c>
      <c r="AT73" s="1">
        <f t="shared" si="34"/>
        <v>0</v>
      </c>
      <c r="AU73" s="1" t="str">
        <f t="shared" si="28"/>
        <v/>
      </c>
      <c r="AV73" s="1">
        <f t="shared" si="35"/>
        <v>0</v>
      </c>
      <c r="AW73" s="1" t="str">
        <f t="shared" si="29"/>
        <v/>
      </c>
      <c r="AY73" s="219" t="s">
        <v>375</v>
      </c>
    </row>
    <row r="74" spans="1:51" hidden="1">
      <c r="A74" s="27">
        <v>64</v>
      </c>
      <c r="B74" s="223"/>
      <c r="C74" s="126"/>
      <c r="D74" s="49"/>
      <c r="E74" s="49"/>
      <c r="F74" s="49"/>
      <c r="G74" s="204"/>
      <c r="H74" s="218"/>
      <c r="I74" s="211"/>
      <c r="J74" s="49"/>
      <c r="K74" s="128"/>
      <c r="L74" s="128"/>
      <c r="M74" s="107"/>
      <c r="N74" s="50"/>
      <c r="O74" s="128"/>
      <c r="P74" s="107"/>
      <c r="Q74" s="50"/>
      <c r="R74" s="128"/>
      <c r="S74" s="226"/>
      <c r="T74" s="473"/>
      <c r="U74" s="474"/>
      <c r="V74" s="483"/>
      <c r="W74" s="484"/>
      <c r="AD74" s="5" t="str">
        <f t="shared" si="18"/>
        <v/>
      </c>
      <c r="AE74" s="5" t="str">
        <f t="shared" si="19"/>
        <v/>
      </c>
      <c r="AF74" s="5" t="str">
        <f t="shared" si="20"/>
        <v/>
      </c>
      <c r="AG74" s="5" t="str">
        <f t="shared" si="21"/>
        <v/>
      </c>
      <c r="AH74" s="5" t="str">
        <f t="shared" si="22"/>
        <v/>
      </c>
      <c r="AI74" s="8" t="str">
        <f>IF(I74="男",data_kyogisha!A65,"")</f>
        <v/>
      </c>
      <c r="AJ74" s="5" t="str">
        <f t="shared" si="23"/>
        <v/>
      </c>
      <c r="AK74" s="5" t="str">
        <f t="shared" si="24"/>
        <v/>
      </c>
      <c r="AL74" s="5" t="str">
        <f t="shared" si="25"/>
        <v/>
      </c>
      <c r="AM74" s="5" t="str">
        <f t="shared" si="26"/>
        <v/>
      </c>
      <c r="AN74" s="5" t="str">
        <f t="shared" si="27"/>
        <v/>
      </c>
      <c r="AO74" s="1" t="str">
        <f>IF(I74="女",data_kyogisha!A65,"")</f>
        <v/>
      </c>
      <c r="AP74" s="1">
        <f t="shared" si="30"/>
        <v>0</v>
      </c>
      <c r="AQ74" s="1" t="str">
        <f t="shared" si="31"/>
        <v/>
      </c>
      <c r="AR74" s="1">
        <f t="shared" si="32"/>
        <v>0</v>
      </c>
      <c r="AS74" s="1" t="str">
        <f t="shared" si="33"/>
        <v/>
      </c>
      <c r="AT74" s="1">
        <f t="shared" si="34"/>
        <v>0</v>
      </c>
      <c r="AU74" s="1" t="str">
        <f t="shared" si="28"/>
        <v/>
      </c>
      <c r="AV74" s="1">
        <f t="shared" si="35"/>
        <v>0</v>
      </c>
      <c r="AW74" s="1" t="str">
        <f t="shared" si="29"/>
        <v/>
      </c>
      <c r="AY74" s="219" t="s">
        <v>376</v>
      </c>
    </row>
    <row r="75" spans="1:51" ht="14.25" hidden="1" thickBot="1">
      <c r="A75" s="27">
        <v>65</v>
      </c>
      <c r="B75" s="223"/>
      <c r="C75" s="126"/>
      <c r="D75" s="49"/>
      <c r="E75" s="49"/>
      <c r="F75" s="49"/>
      <c r="G75" s="204"/>
      <c r="H75" s="218"/>
      <c r="I75" s="211"/>
      <c r="J75" s="49"/>
      <c r="K75" s="128"/>
      <c r="L75" s="128"/>
      <c r="M75" s="107"/>
      <c r="N75" s="50"/>
      <c r="O75" s="128"/>
      <c r="P75" s="107"/>
      <c r="Q75" s="50"/>
      <c r="R75" s="128"/>
      <c r="S75" s="226"/>
      <c r="T75" s="473"/>
      <c r="U75" s="474"/>
      <c r="V75" s="483"/>
      <c r="W75" s="484"/>
      <c r="AA75" s="138"/>
      <c r="AD75" s="5" t="str">
        <f t="shared" ref="AD75:AD100" si="36">IF(I75="男",C75,"")</f>
        <v/>
      </c>
      <c r="AE75" s="5" t="str">
        <f t="shared" ref="AE75:AE100" si="37">IF(I75="男",D75,"")</f>
        <v/>
      </c>
      <c r="AF75" s="5" t="str">
        <f t="shared" ref="AF75:AF100" si="38">IF(I75="男",F75,"")</f>
        <v/>
      </c>
      <c r="AG75" s="5" t="str">
        <f t="shared" ref="AG75:AG100" si="39">IF(I75="男",I75,"")</f>
        <v/>
      </c>
      <c r="AH75" s="5" t="str">
        <f t="shared" ref="AH75:AH100" si="40">IF(I75="男",IF(J75="","",J75),"")</f>
        <v/>
      </c>
      <c r="AI75" s="8" t="str">
        <f>IF(I75="男",data_kyogisha!A66,"")</f>
        <v/>
      </c>
      <c r="AJ75" s="5" t="str">
        <f t="shared" ref="AJ75:AJ100" si="41">IF(I75="女",C75,"")</f>
        <v/>
      </c>
      <c r="AK75" s="5" t="str">
        <f t="shared" ref="AK75:AK100" si="42">IF(I75="女",D75,"")</f>
        <v/>
      </c>
      <c r="AL75" s="5" t="str">
        <f t="shared" ref="AL75:AL100" si="43">IF(I75="女",F75,"")</f>
        <v/>
      </c>
      <c r="AM75" s="5" t="str">
        <f t="shared" ref="AM75:AM100" si="44">IF(I75="女",I75,"")</f>
        <v/>
      </c>
      <c r="AN75" s="5" t="str">
        <f t="shared" ref="AN75:AN100" si="45">IF(I75="女",IF(J75="","",J75),"")</f>
        <v/>
      </c>
      <c r="AO75" s="1" t="str">
        <f>IF(I75="女",data_kyogisha!A66,"")</f>
        <v/>
      </c>
      <c r="AP75" s="1">
        <f t="shared" si="30"/>
        <v>0</v>
      </c>
      <c r="AQ75" s="1" t="str">
        <f t="shared" si="31"/>
        <v/>
      </c>
      <c r="AR75" s="1">
        <f t="shared" si="32"/>
        <v>0</v>
      </c>
      <c r="AS75" s="1" t="str">
        <f t="shared" si="33"/>
        <v/>
      </c>
      <c r="AT75" s="1">
        <f t="shared" si="34"/>
        <v>0</v>
      </c>
      <c r="AU75" s="1" t="str">
        <f t="shared" ref="AU75:AU100" si="46">IF(AND($I75="女",$T75="○"),$C75,"")</f>
        <v/>
      </c>
      <c r="AV75" s="1">
        <f t="shared" si="35"/>
        <v>0</v>
      </c>
      <c r="AW75" s="1" t="str">
        <f t="shared" ref="AW75:AW100" si="47">IF(AND($I75="女",$V75="○"),$C75,"")</f>
        <v/>
      </c>
      <c r="AY75" s="219" t="s">
        <v>377</v>
      </c>
    </row>
    <row r="76" spans="1:51" hidden="1">
      <c r="A76" s="27">
        <v>66</v>
      </c>
      <c r="B76" s="223"/>
      <c r="C76" s="126"/>
      <c r="D76" s="49"/>
      <c r="E76" s="49"/>
      <c r="F76" s="49"/>
      <c r="G76" s="204"/>
      <c r="H76" s="218"/>
      <c r="I76" s="211"/>
      <c r="J76" s="49"/>
      <c r="K76" s="128"/>
      <c r="L76" s="128"/>
      <c r="M76" s="107"/>
      <c r="N76" s="50"/>
      <c r="O76" s="128"/>
      <c r="P76" s="107"/>
      <c r="Q76" s="50"/>
      <c r="R76" s="128"/>
      <c r="S76" s="226"/>
      <c r="T76" s="473"/>
      <c r="U76" s="474"/>
      <c r="V76" s="483"/>
      <c r="W76" s="484"/>
      <c r="AA76" s="141"/>
      <c r="AD76" s="5" t="str">
        <f t="shared" si="36"/>
        <v/>
      </c>
      <c r="AE76" s="5" t="str">
        <f t="shared" si="37"/>
        <v/>
      </c>
      <c r="AF76" s="5" t="str">
        <f t="shared" si="38"/>
        <v/>
      </c>
      <c r="AG76" s="5" t="str">
        <f t="shared" si="39"/>
        <v/>
      </c>
      <c r="AH76" s="5" t="str">
        <f t="shared" si="40"/>
        <v/>
      </c>
      <c r="AI76" s="8" t="str">
        <f>IF(I76="男",data_kyogisha!A67,"")</f>
        <v/>
      </c>
      <c r="AJ76" s="5" t="str">
        <f t="shared" si="41"/>
        <v/>
      </c>
      <c r="AK76" s="5" t="str">
        <f t="shared" si="42"/>
        <v/>
      </c>
      <c r="AL76" s="5" t="str">
        <f t="shared" si="43"/>
        <v/>
      </c>
      <c r="AM76" s="5" t="str">
        <f t="shared" si="44"/>
        <v/>
      </c>
      <c r="AN76" s="5" t="str">
        <f t="shared" si="45"/>
        <v/>
      </c>
      <c r="AO76" s="1" t="str">
        <f>IF(I76="女",data_kyogisha!A67,"")</f>
        <v/>
      </c>
      <c r="AP76" s="1">
        <f t="shared" ref="AP76:AP100" si="48">IF(AND(I76="男",T76="○"),AP75+1,AP75)</f>
        <v>0</v>
      </c>
      <c r="AQ76" s="1" t="str">
        <f t="shared" ref="AQ76:AQ100" si="49">IF(AND(I76="男",T76="○"),C76,"")</f>
        <v/>
      </c>
      <c r="AR76" s="1">
        <f t="shared" ref="AR76:AR100" si="50">IF(AND(I76="男",V76="○"),AR75+1,AR75)</f>
        <v>0</v>
      </c>
      <c r="AS76" s="1" t="str">
        <f t="shared" ref="AS76:AS100" si="51">IF(AND(I76="男",V76="○"),C76,"")</f>
        <v/>
      </c>
      <c r="AT76" s="1">
        <f t="shared" ref="AT76:AT100" si="52">IF(AND(I76="女",T76="○"),AT75+1,AT75)</f>
        <v>0</v>
      </c>
      <c r="AU76" s="1" t="str">
        <f t="shared" si="46"/>
        <v/>
      </c>
      <c r="AV76" s="1">
        <f t="shared" ref="AV76:AV100" si="53">IF(AND(I76="女",V76="○"),AV75+1,AV75)</f>
        <v>0</v>
      </c>
      <c r="AW76" s="1" t="str">
        <f t="shared" si="47"/>
        <v/>
      </c>
      <c r="AY76" s="219" t="s">
        <v>378</v>
      </c>
    </row>
    <row r="77" spans="1:51" hidden="1">
      <c r="A77" s="27">
        <v>67</v>
      </c>
      <c r="B77" s="223"/>
      <c r="C77" s="126"/>
      <c r="D77" s="49"/>
      <c r="E77" s="49"/>
      <c r="F77" s="49"/>
      <c r="G77" s="204"/>
      <c r="H77" s="218"/>
      <c r="I77" s="211"/>
      <c r="J77" s="49"/>
      <c r="K77" s="128"/>
      <c r="L77" s="128"/>
      <c r="M77" s="107"/>
      <c r="N77" s="50"/>
      <c r="O77" s="128"/>
      <c r="P77" s="107"/>
      <c r="Q77" s="50"/>
      <c r="R77" s="128"/>
      <c r="S77" s="226"/>
      <c r="T77" s="473"/>
      <c r="U77" s="474"/>
      <c r="V77" s="483"/>
      <c r="W77" s="484"/>
      <c r="AD77" s="5" t="str">
        <f t="shared" si="36"/>
        <v/>
      </c>
      <c r="AE77" s="5" t="str">
        <f t="shared" si="37"/>
        <v/>
      </c>
      <c r="AF77" s="5" t="str">
        <f t="shared" si="38"/>
        <v/>
      </c>
      <c r="AG77" s="5" t="str">
        <f t="shared" si="39"/>
        <v/>
      </c>
      <c r="AH77" s="5" t="str">
        <f t="shared" si="40"/>
        <v/>
      </c>
      <c r="AI77" s="8" t="str">
        <f>IF(I77="男",data_kyogisha!A68,"")</f>
        <v/>
      </c>
      <c r="AJ77" s="5" t="str">
        <f t="shared" si="41"/>
        <v/>
      </c>
      <c r="AK77" s="5" t="str">
        <f t="shared" si="42"/>
        <v/>
      </c>
      <c r="AL77" s="5" t="str">
        <f t="shared" si="43"/>
        <v/>
      </c>
      <c r="AM77" s="5" t="str">
        <f t="shared" si="44"/>
        <v/>
      </c>
      <c r="AN77" s="5" t="str">
        <f t="shared" si="45"/>
        <v/>
      </c>
      <c r="AO77" s="1" t="str">
        <f>IF(I77="女",data_kyogisha!A68,"")</f>
        <v/>
      </c>
      <c r="AP77" s="1">
        <f t="shared" si="48"/>
        <v>0</v>
      </c>
      <c r="AQ77" s="1" t="str">
        <f t="shared" si="49"/>
        <v/>
      </c>
      <c r="AR77" s="1">
        <f t="shared" si="50"/>
        <v>0</v>
      </c>
      <c r="AS77" s="1" t="str">
        <f t="shared" si="51"/>
        <v/>
      </c>
      <c r="AT77" s="1">
        <f t="shared" si="52"/>
        <v>0</v>
      </c>
      <c r="AU77" s="1" t="str">
        <f t="shared" si="46"/>
        <v/>
      </c>
      <c r="AV77" s="1">
        <f t="shared" si="53"/>
        <v>0</v>
      </c>
      <c r="AW77" s="1" t="str">
        <f t="shared" si="47"/>
        <v/>
      </c>
      <c r="AY77" s="219" t="s">
        <v>379</v>
      </c>
    </row>
    <row r="78" spans="1:51" hidden="1">
      <c r="A78" s="27">
        <v>68</v>
      </c>
      <c r="B78" s="223"/>
      <c r="C78" s="126"/>
      <c r="D78" s="49"/>
      <c r="E78" s="49"/>
      <c r="F78" s="49"/>
      <c r="G78" s="204"/>
      <c r="H78" s="218"/>
      <c r="I78" s="211"/>
      <c r="J78" s="49"/>
      <c r="K78" s="128"/>
      <c r="L78" s="128"/>
      <c r="M78" s="107"/>
      <c r="N78" s="50"/>
      <c r="O78" s="128"/>
      <c r="P78" s="107"/>
      <c r="Q78" s="50"/>
      <c r="R78" s="128"/>
      <c r="S78" s="226"/>
      <c r="T78" s="473"/>
      <c r="U78" s="474"/>
      <c r="V78" s="483"/>
      <c r="W78" s="484"/>
      <c r="AD78" s="5" t="str">
        <f t="shared" si="36"/>
        <v/>
      </c>
      <c r="AE78" s="5" t="str">
        <f t="shared" si="37"/>
        <v/>
      </c>
      <c r="AF78" s="5" t="str">
        <f t="shared" si="38"/>
        <v/>
      </c>
      <c r="AG78" s="5" t="str">
        <f t="shared" si="39"/>
        <v/>
      </c>
      <c r="AH78" s="5" t="str">
        <f t="shared" si="40"/>
        <v/>
      </c>
      <c r="AI78" s="8" t="str">
        <f>IF(I78="男",data_kyogisha!A69,"")</f>
        <v/>
      </c>
      <c r="AJ78" s="5" t="str">
        <f t="shared" si="41"/>
        <v/>
      </c>
      <c r="AK78" s="5" t="str">
        <f t="shared" si="42"/>
        <v/>
      </c>
      <c r="AL78" s="5" t="str">
        <f t="shared" si="43"/>
        <v/>
      </c>
      <c r="AM78" s="5" t="str">
        <f t="shared" si="44"/>
        <v/>
      </c>
      <c r="AN78" s="5" t="str">
        <f t="shared" si="45"/>
        <v/>
      </c>
      <c r="AO78" s="1" t="str">
        <f>IF(I78="女",data_kyogisha!A69,"")</f>
        <v/>
      </c>
      <c r="AP78" s="1">
        <f t="shared" si="48"/>
        <v>0</v>
      </c>
      <c r="AQ78" s="1" t="str">
        <f t="shared" si="49"/>
        <v/>
      </c>
      <c r="AR78" s="1">
        <f t="shared" si="50"/>
        <v>0</v>
      </c>
      <c r="AS78" s="1" t="str">
        <f t="shared" si="51"/>
        <v/>
      </c>
      <c r="AT78" s="1">
        <f t="shared" si="52"/>
        <v>0</v>
      </c>
      <c r="AU78" s="1" t="str">
        <f t="shared" si="46"/>
        <v/>
      </c>
      <c r="AV78" s="1">
        <f t="shared" si="53"/>
        <v>0</v>
      </c>
      <c r="AW78" s="1" t="str">
        <f t="shared" si="47"/>
        <v/>
      </c>
      <c r="AY78" s="219" t="s">
        <v>380</v>
      </c>
    </row>
    <row r="79" spans="1:51" hidden="1">
      <c r="A79" s="27">
        <v>69</v>
      </c>
      <c r="B79" s="223"/>
      <c r="C79" s="126"/>
      <c r="D79" s="49"/>
      <c r="E79" s="49"/>
      <c r="F79" s="49"/>
      <c r="G79" s="204"/>
      <c r="H79" s="218"/>
      <c r="I79" s="211"/>
      <c r="J79" s="49"/>
      <c r="K79" s="128"/>
      <c r="L79" s="128"/>
      <c r="M79" s="107"/>
      <c r="N79" s="50"/>
      <c r="O79" s="128"/>
      <c r="P79" s="107"/>
      <c r="Q79" s="50"/>
      <c r="R79" s="128"/>
      <c r="S79" s="226"/>
      <c r="T79" s="473"/>
      <c r="U79" s="474"/>
      <c r="V79" s="483"/>
      <c r="W79" s="484"/>
      <c r="AD79" s="5" t="str">
        <f t="shared" si="36"/>
        <v/>
      </c>
      <c r="AE79" s="5" t="str">
        <f t="shared" si="37"/>
        <v/>
      </c>
      <c r="AF79" s="5" t="str">
        <f t="shared" si="38"/>
        <v/>
      </c>
      <c r="AG79" s="5" t="str">
        <f t="shared" si="39"/>
        <v/>
      </c>
      <c r="AH79" s="5" t="str">
        <f t="shared" si="40"/>
        <v/>
      </c>
      <c r="AI79" s="8" t="str">
        <f>IF(I79="男",data_kyogisha!A70,"")</f>
        <v/>
      </c>
      <c r="AJ79" s="5" t="str">
        <f t="shared" si="41"/>
        <v/>
      </c>
      <c r="AK79" s="5" t="str">
        <f t="shared" si="42"/>
        <v/>
      </c>
      <c r="AL79" s="5" t="str">
        <f t="shared" si="43"/>
        <v/>
      </c>
      <c r="AM79" s="5" t="str">
        <f t="shared" si="44"/>
        <v/>
      </c>
      <c r="AN79" s="5" t="str">
        <f t="shared" si="45"/>
        <v/>
      </c>
      <c r="AO79" s="1" t="str">
        <f>IF(I79="女",data_kyogisha!A70,"")</f>
        <v/>
      </c>
      <c r="AP79" s="1">
        <f t="shared" si="48"/>
        <v>0</v>
      </c>
      <c r="AQ79" s="1" t="str">
        <f t="shared" si="49"/>
        <v/>
      </c>
      <c r="AR79" s="1">
        <f t="shared" si="50"/>
        <v>0</v>
      </c>
      <c r="AS79" s="1" t="str">
        <f t="shared" si="51"/>
        <v/>
      </c>
      <c r="AT79" s="1">
        <f t="shared" si="52"/>
        <v>0</v>
      </c>
      <c r="AU79" s="1" t="str">
        <f t="shared" si="46"/>
        <v/>
      </c>
      <c r="AV79" s="1">
        <f t="shared" si="53"/>
        <v>0</v>
      </c>
      <c r="AW79" s="1" t="str">
        <f t="shared" si="47"/>
        <v/>
      </c>
      <c r="AY79" s="219" t="s">
        <v>381</v>
      </c>
    </row>
    <row r="80" spans="1:51" ht="14.25" hidden="1" thickBot="1">
      <c r="A80" s="27">
        <v>70</v>
      </c>
      <c r="B80" s="223"/>
      <c r="C80" s="126"/>
      <c r="D80" s="49"/>
      <c r="E80" s="49"/>
      <c r="F80" s="49"/>
      <c r="G80" s="204"/>
      <c r="H80" s="218"/>
      <c r="I80" s="211"/>
      <c r="J80" s="49"/>
      <c r="K80" s="128"/>
      <c r="L80" s="128"/>
      <c r="M80" s="107"/>
      <c r="N80" s="50"/>
      <c r="O80" s="128"/>
      <c r="P80" s="107"/>
      <c r="Q80" s="50"/>
      <c r="R80" s="128"/>
      <c r="S80" s="226"/>
      <c r="T80" s="473"/>
      <c r="U80" s="474"/>
      <c r="V80" s="483"/>
      <c r="W80" s="484"/>
      <c r="AB80" s="5"/>
      <c r="AD80" s="5" t="str">
        <f t="shared" si="36"/>
        <v/>
      </c>
      <c r="AE80" s="5" t="str">
        <f t="shared" si="37"/>
        <v/>
      </c>
      <c r="AF80" s="5" t="str">
        <f t="shared" si="38"/>
        <v/>
      </c>
      <c r="AG80" s="5" t="str">
        <f t="shared" si="39"/>
        <v/>
      </c>
      <c r="AH80" s="5" t="str">
        <f t="shared" si="40"/>
        <v/>
      </c>
      <c r="AI80" s="8" t="str">
        <f>IF(I80="男",data_kyogisha!A71,"")</f>
        <v/>
      </c>
      <c r="AJ80" s="5" t="str">
        <f t="shared" si="41"/>
        <v/>
      </c>
      <c r="AK80" s="5" t="str">
        <f t="shared" si="42"/>
        <v/>
      </c>
      <c r="AL80" s="5" t="str">
        <f t="shared" si="43"/>
        <v/>
      </c>
      <c r="AM80" s="5" t="str">
        <f t="shared" si="44"/>
        <v/>
      </c>
      <c r="AN80" s="5" t="str">
        <f t="shared" si="45"/>
        <v/>
      </c>
      <c r="AO80" s="1" t="str">
        <f>IF(I80="女",data_kyogisha!A71,"")</f>
        <v/>
      </c>
      <c r="AP80" s="1">
        <f t="shared" si="48"/>
        <v>0</v>
      </c>
      <c r="AQ80" s="1" t="str">
        <f t="shared" si="49"/>
        <v/>
      </c>
      <c r="AR80" s="1">
        <f t="shared" si="50"/>
        <v>0</v>
      </c>
      <c r="AS80" s="1" t="str">
        <f t="shared" si="51"/>
        <v/>
      </c>
      <c r="AT80" s="1">
        <f t="shared" si="52"/>
        <v>0</v>
      </c>
      <c r="AU80" s="1" t="str">
        <f t="shared" si="46"/>
        <v/>
      </c>
      <c r="AV80" s="1">
        <f t="shared" si="53"/>
        <v>0</v>
      </c>
      <c r="AW80" s="1" t="str">
        <f t="shared" si="47"/>
        <v/>
      </c>
      <c r="AY80" s="219" t="s">
        <v>382</v>
      </c>
    </row>
    <row r="81" spans="1:51" hidden="1">
      <c r="A81" s="27">
        <v>71</v>
      </c>
      <c r="B81" s="223"/>
      <c r="C81" s="126"/>
      <c r="D81" s="49"/>
      <c r="E81" s="49"/>
      <c r="F81" s="49"/>
      <c r="G81" s="204"/>
      <c r="H81" s="218"/>
      <c r="I81" s="211"/>
      <c r="J81" s="49"/>
      <c r="K81" s="128"/>
      <c r="L81" s="128"/>
      <c r="M81" s="107"/>
      <c r="N81" s="50"/>
      <c r="O81" s="128"/>
      <c r="P81" s="107"/>
      <c r="Q81" s="50"/>
      <c r="R81" s="128"/>
      <c r="S81" s="226"/>
      <c r="T81" s="473"/>
      <c r="U81" s="474"/>
      <c r="V81" s="483"/>
      <c r="W81" s="484"/>
      <c r="AB81" s="131"/>
      <c r="AD81" s="5" t="str">
        <f t="shared" si="36"/>
        <v/>
      </c>
      <c r="AE81" s="5" t="str">
        <f t="shared" si="37"/>
        <v/>
      </c>
      <c r="AF81" s="5" t="str">
        <f t="shared" si="38"/>
        <v/>
      </c>
      <c r="AG81" s="5" t="str">
        <f t="shared" si="39"/>
        <v/>
      </c>
      <c r="AH81" s="5" t="str">
        <f t="shared" si="40"/>
        <v/>
      </c>
      <c r="AI81" s="8" t="str">
        <f>IF(I81="男",data_kyogisha!A72,"")</f>
        <v/>
      </c>
      <c r="AJ81" s="5" t="str">
        <f t="shared" si="41"/>
        <v/>
      </c>
      <c r="AK81" s="5" t="str">
        <f t="shared" si="42"/>
        <v/>
      </c>
      <c r="AL81" s="5" t="str">
        <f t="shared" si="43"/>
        <v/>
      </c>
      <c r="AM81" s="5" t="str">
        <f t="shared" si="44"/>
        <v/>
      </c>
      <c r="AN81" s="5" t="str">
        <f t="shared" si="45"/>
        <v/>
      </c>
      <c r="AO81" s="1" t="str">
        <f>IF(I81="女",data_kyogisha!A72,"")</f>
        <v/>
      </c>
      <c r="AP81" s="1">
        <f t="shared" si="48"/>
        <v>0</v>
      </c>
      <c r="AQ81" s="1" t="str">
        <f t="shared" si="49"/>
        <v/>
      </c>
      <c r="AR81" s="1">
        <f t="shared" si="50"/>
        <v>0</v>
      </c>
      <c r="AS81" s="1" t="str">
        <f t="shared" si="51"/>
        <v/>
      </c>
      <c r="AT81" s="1">
        <f t="shared" si="52"/>
        <v>0</v>
      </c>
      <c r="AU81" s="1" t="str">
        <f t="shared" si="46"/>
        <v/>
      </c>
      <c r="AV81" s="1">
        <f t="shared" si="53"/>
        <v>0</v>
      </c>
      <c r="AW81" s="1" t="str">
        <f t="shared" si="47"/>
        <v/>
      </c>
      <c r="AY81" s="219" t="s">
        <v>383</v>
      </c>
    </row>
    <row r="82" spans="1:51" hidden="1">
      <c r="A82" s="27">
        <v>72</v>
      </c>
      <c r="B82" s="223"/>
      <c r="C82" s="126"/>
      <c r="D82" s="49"/>
      <c r="E82" s="49"/>
      <c r="F82" s="49"/>
      <c r="G82" s="204"/>
      <c r="H82" s="218"/>
      <c r="I82" s="211"/>
      <c r="J82" s="49"/>
      <c r="K82" s="128"/>
      <c r="L82" s="128"/>
      <c r="M82" s="107"/>
      <c r="N82" s="50"/>
      <c r="O82" s="128"/>
      <c r="P82" s="107"/>
      <c r="Q82" s="50"/>
      <c r="R82" s="128"/>
      <c r="S82" s="226"/>
      <c r="T82" s="473"/>
      <c r="U82" s="474"/>
      <c r="V82" s="483"/>
      <c r="W82" s="484"/>
      <c r="AD82" s="5" t="str">
        <f t="shared" si="36"/>
        <v/>
      </c>
      <c r="AE82" s="5" t="str">
        <f t="shared" si="37"/>
        <v/>
      </c>
      <c r="AF82" s="5" t="str">
        <f t="shared" si="38"/>
        <v/>
      </c>
      <c r="AG82" s="5" t="str">
        <f t="shared" si="39"/>
        <v/>
      </c>
      <c r="AH82" s="5" t="str">
        <f t="shared" si="40"/>
        <v/>
      </c>
      <c r="AI82" s="8" t="str">
        <f>IF(I82="男",data_kyogisha!A73,"")</f>
        <v/>
      </c>
      <c r="AJ82" s="5" t="str">
        <f t="shared" si="41"/>
        <v/>
      </c>
      <c r="AK82" s="5" t="str">
        <f t="shared" si="42"/>
        <v/>
      </c>
      <c r="AL82" s="5" t="str">
        <f t="shared" si="43"/>
        <v/>
      </c>
      <c r="AM82" s="5" t="str">
        <f t="shared" si="44"/>
        <v/>
      </c>
      <c r="AN82" s="5" t="str">
        <f t="shared" si="45"/>
        <v/>
      </c>
      <c r="AO82" s="1" t="str">
        <f>IF(I82="女",data_kyogisha!A73,"")</f>
        <v/>
      </c>
      <c r="AP82" s="1">
        <f t="shared" si="48"/>
        <v>0</v>
      </c>
      <c r="AQ82" s="1" t="str">
        <f t="shared" si="49"/>
        <v/>
      </c>
      <c r="AR82" s="1">
        <f t="shared" si="50"/>
        <v>0</v>
      </c>
      <c r="AS82" s="1" t="str">
        <f t="shared" si="51"/>
        <v/>
      </c>
      <c r="AT82" s="1">
        <f t="shared" si="52"/>
        <v>0</v>
      </c>
      <c r="AU82" s="1" t="str">
        <f t="shared" si="46"/>
        <v/>
      </c>
      <c r="AV82" s="1">
        <f t="shared" si="53"/>
        <v>0</v>
      </c>
      <c r="AW82" s="1" t="str">
        <f t="shared" si="47"/>
        <v/>
      </c>
      <c r="AY82" s="219" t="s">
        <v>384</v>
      </c>
    </row>
    <row r="83" spans="1:51" hidden="1">
      <c r="A83" s="27">
        <v>73</v>
      </c>
      <c r="B83" s="223"/>
      <c r="C83" s="126"/>
      <c r="D83" s="49"/>
      <c r="E83" s="49"/>
      <c r="F83" s="49"/>
      <c r="G83" s="204"/>
      <c r="H83" s="218"/>
      <c r="I83" s="211"/>
      <c r="J83" s="49"/>
      <c r="K83" s="128"/>
      <c r="L83" s="128"/>
      <c r="M83" s="107"/>
      <c r="N83" s="50"/>
      <c r="O83" s="128"/>
      <c r="P83" s="107"/>
      <c r="Q83" s="50"/>
      <c r="R83" s="128"/>
      <c r="S83" s="226"/>
      <c r="T83" s="473"/>
      <c r="U83" s="474"/>
      <c r="V83" s="483"/>
      <c r="W83" s="484"/>
      <c r="AD83" s="5" t="str">
        <f t="shared" si="36"/>
        <v/>
      </c>
      <c r="AE83" s="5" t="str">
        <f t="shared" si="37"/>
        <v/>
      </c>
      <c r="AF83" s="5" t="str">
        <f t="shared" si="38"/>
        <v/>
      </c>
      <c r="AG83" s="5" t="str">
        <f t="shared" si="39"/>
        <v/>
      </c>
      <c r="AH83" s="5" t="str">
        <f t="shared" si="40"/>
        <v/>
      </c>
      <c r="AI83" s="8" t="str">
        <f>IF(I83="男",data_kyogisha!A74,"")</f>
        <v/>
      </c>
      <c r="AJ83" s="5" t="str">
        <f t="shared" si="41"/>
        <v/>
      </c>
      <c r="AK83" s="5" t="str">
        <f t="shared" si="42"/>
        <v/>
      </c>
      <c r="AL83" s="5" t="str">
        <f t="shared" si="43"/>
        <v/>
      </c>
      <c r="AM83" s="5" t="str">
        <f t="shared" si="44"/>
        <v/>
      </c>
      <c r="AN83" s="5" t="str">
        <f t="shared" si="45"/>
        <v/>
      </c>
      <c r="AO83" s="1" t="str">
        <f>IF(I83="女",data_kyogisha!A74,"")</f>
        <v/>
      </c>
      <c r="AP83" s="1">
        <f t="shared" si="48"/>
        <v>0</v>
      </c>
      <c r="AQ83" s="1" t="str">
        <f t="shared" si="49"/>
        <v/>
      </c>
      <c r="AR83" s="1">
        <f t="shared" si="50"/>
        <v>0</v>
      </c>
      <c r="AS83" s="1" t="str">
        <f t="shared" si="51"/>
        <v/>
      </c>
      <c r="AT83" s="1">
        <f t="shared" si="52"/>
        <v>0</v>
      </c>
      <c r="AU83" s="1" t="str">
        <f t="shared" si="46"/>
        <v/>
      </c>
      <c r="AV83" s="1">
        <f t="shared" si="53"/>
        <v>0</v>
      </c>
      <c r="AW83" s="1" t="str">
        <f t="shared" si="47"/>
        <v/>
      </c>
      <c r="AY83" s="219" t="s">
        <v>385</v>
      </c>
    </row>
    <row r="84" spans="1:51" hidden="1">
      <c r="A84" s="27">
        <v>74</v>
      </c>
      <c r="B84" s="223"/>
      <c r="C84" s="126"/>
      <c r="D84" s="49"/>
      <c r="E84" s="49"/>
      <c r="F84" s="49"/>
      <c r="G84" s="204"/>
      <c r="H84" s="218"/>
      <c r="I84" s="211"/>
      <c r="J84" s="49"/>
      <c r="K84" s="128"/>
      <c r="L84" s="128"/>
      <c r="M84" s="107"/>
      <c r="N84" s="50"/>
      <c r="O84" s="128"/>
      <c r="P84" s="107"/>
      <c r="Q84" s="50"/>
      <c r="R84" s="128"/>
      <c r="S84" s="226"/>
      <c r="T84" s="473"/>
      <c r="U84" s="474"/>
      <c r="V84" s="483"/>
      <c r="W84" s="484"/>
      <c r="AD84" s="5" t="str">
        <f t="shared" si="36"/>
        <v/>
      </c>
      <c r="AE84" s="5" t="str">
        <f t="shared" si="37"/>
        <v/>
      </c>
      <c r="AF84" s="5" t="str">
        <f t="shared" si="38"/>
        <v/>
      </c>
      <c r="AG84" s="5" t="str">
        <f t="shared" si="39"/>
        <v/>
      </c>
      <c r="AH84" s="5" t="str">
        <f t="shared" si="40"/>
        <v/>
      </c>
      <c r="AI84" s="8" t="str">
        <f>IF(I84="男",data_kyogisha!A75,"")</f>
        <v/>
      </c>
      <c r="AJ84" s="5" t="str">
        <f t="shared" si="41"/>
        <v/>
      </c>
      <c r="AK84" s="5" t="str">
        <f t="shared" si="42"/>
        <v/>
      </c>
      <c r="AL84" s="5" t="str">
        <f t="shared" si="43"/>
        <v/>
      </c>
      <c r="AM84" s="5" t="str">
        <f t="shared" si="44"/>
        <v/>
      </c>
      <c r="AN84" s="5" t="str">
        <f t="shared" si="45"/>
        <v/>
      </c>
      <c r="AO84" s="1" t="str">
        <f>IF(I84="女",data_kyogisha!A75,"")</f>
        <v/>
      </c>
      <c r="AP84" s="1">
        <f t="shared" si="48"/>
        <v>0</v>
      </c>
      <c r="AQ84" s="1" t="str">
        <f t="shared" si="49"/>
        <v/>
      </c>
      <c r="AR84" s="1">
        <f t="shared" si="50"/>
        <v>0</v>
      </c>
      <c r="AS84" s="1" t="str">
        <f t="shared" si="51"/>
        <v/>
      </c>
      <c r="AT84" s="1">
        <f t="shared" si="52"/>
        <v>0</v>
      </c>
      <c r="AU84" s="1" t="str">
        <f t="shared" si="46"/>
        <v/>
      </c>
      <c r="AV84" s="1">
        <f t="shared" si="53"/>
        <v>0</v>
      </c>
      <c r="AW84" s="1" t="str">
        <f t="shared" si="47"/>
        <v/>
      </c>
      <c r="AY84" s="219" t="s">
        <v>386</v>
      </c>
    </row>
    <row r="85" spans="1:51" hidden="1">
      <c r="A85" s="27">
        <v>75</v>
      </c>
      <c r="B85" s="223"/>
      <c r="C85" s="126"/>
      <c r="D85" s="49"/>
      <c r="E85" s="49"/>
      <c r="F85" s="49"/>
      <c r="G85" s="204"/>
      <c r="H85" s="218"/>
      <c r="I85" s="211"/>
      <c r="J85" s="49"/>
      <c r="K85" s="128"/>
      <c r="L85" s="128"/>
      <c r="M85" s="107"/>
      <c r="N85" s="50"/>
      <c r="O85" s="128"/>
      <c r="P85" s="107"/>
      <c r="Q85" s="50"/>
      <c r="R85" s="128"/>
      <c r="S85" s="226"/>
      <c r="T85" s="473"/>
      <c r="U85" s="474"/>
      <c r="V85" s="483"/>
      <c r="W85" s="484"/>
      <c r="AD85" s="5" t="str">
        <f t="shared" si="36"/>
        <v/>
      </c>
      <c r="AE85" s="5" t="str">
        <f t="shared" si="37"/>
        <v/>
      </c>
      <c r="AF85" s="5" t="str">
        <f t="shared" si="38"/>
        <v/>
      </c>
      <c r="AG85" s="5" t="str">
        <f t="shared" si="39"/>
        <v/>
      </c>
      <c r="AH85" s="5" t="str">
        <f t="shared" si="40"/>
        <v/>
      </c>
      <c r="AI85" s="8" t="str">
        <f>IF(I85="男",data_kyogisha!A76,"")</f>
        <v/>
      </c>
      <c r="AJ85" s="5" t="str">
        <f t="shared" si="41"/>
        <v/>
      </c>
      <c r="AK85" s="5" t="str">
        <f t="shared" si="42"/>
        <v/>
      </c>
      <c r="AL85" s="5" t="str">
        <f t="shared" si="43"/>
        <v/>
      </c>
      <c r="AM85" s="5" t="str">
        <f t="shared" si="44"/>
        <v/>
      </c>
      <c r="AN85" s="5" t="str">
        <f t="shared" si="45"/>
        <v/>
      </c>
      <c r="AO85" s="1" t="str">
        <f>IF(I85="女",data_kyogisha!A76,"")</f>
        <v/>
      </c>
      <c r="AP85" s="1">
        <f t="shared" si="48"/>
        <v>0</v>
      </c>
      <c r="AQ85" s="1" t="str">
        <f t="shared" si="49"/>
        <v/>
      </c>
      <c r="AR85" s="1">
        <f t="shared" si="50"/>
        <v>0</v>
      </c>
      <c r="AS85" s="1" t="str">
        <f t="shared" si="51"/>
        <v/>
      </c>
      <c r="AT85" s="1">
        <f t="shared" si="52"/>
        <v>0</v>
      </c>
      <c r="AU85" s="1" t="str">
        <f t="shared" si="46"/>
        <v/>
      </c>
      <c r="AV85" s="1">
        <f t="shared" si="53"/>
        <v>0</v>
      </c>
      <c r="AW85" s="1" t="str">
        <f t="shared" si="47"/>
        <v/>
      </c>
      <c r="AY85" s="219" t="s">
        <v>387</v>
      </c>
    </row>
    <row r="86" spans="1:51" hidden="1">
      <c r="A86" s="27">
        <v>76</v>
      </c>
      <c r="B86" s="223"/>
      <c r="C86" s="126"/>
      <c r="D86" s="49"/>
      <c r="E86" s="49"/>
      <c r="F86" s="49"/>
      <c r="G86" s="204"/>
      <c r="H86" s="218"/>
      <c r="I86" s="211"/>
      <c r="J86" s="49"/>
      <c r="K86" s="128"/>
      <c r="L86" s="128"/>
      <c r="M86" s="107"/>
      <c r="N86" s="50"/>
      <c r="O86" s="128"/>
      <c r="P86" s="107"/>
      <c r="Q86" s="50"/>
      <c r="R86" s="128"/>
      <c r="S86" s="226"/>
      <c r="T86" s="473"/>
      <c r="U86" s="474"/>
      <c r="V86" s="483"/>
      <c r="W86" s="484"/>
      <c r="AD86" s="5" t="str">
        <f t="shared" si="36"/>
        <v/>
      </c>
      <c r="AE86" s="5" t="str">
        <f t="shared" si="37"/>
        <v/>
      </c>
      <c r="AF86" s="5" t="str">
        <f t="shared" si="38"/>
        <v/>
      </c>
      <c r="AG86" s="5" t="str">
        <f t="shared" si="39"/>
        <v/>
      </c>
      <c r="AH86" s="5" t="str">
        <f t="shared" si="40"/>
        <v/>
      </c>
      <c r="AI86" s="8" t="str">
        <f>IF(I86="男",data_kyogisha!A77,"")</f>
        <v/>
      </c>
      <c r="AJ86" s="5" t="str">
        <f t="shared" si="41"/>
        <v/>
      </c>
      <c r="AK86" s="5" t="str">
        <f t="shared" si="42"/>
        <v/>
      </c>
      <c r="AL86" s="5" t="str">
        <f t="shared" si="43"/>
        <v/>
      </c>
      <c r="AM86" s="5" t="str">
        <f t="shared" si="44"/>
        <v/>
      </c>
      <c r="AN86" s="5" t="str">
        <f t="shared" si="45"/>
        <v/>
      </c>
      <c r="AO86" s="1" t="str">
        <f>IF(I86="女",data_kyogisha!A77,"")</f>
        <v/>
      </c>
      <c r="AP86" s="1">
        <f t="shared" si="48"/>
        <v>0</v>
      </c>
      <c r="AQ86" s="1" t="str">
        <f t="shared" si="49"/>
        <v/>
      </c>
      <c r="AR86" s="1">
        <f t="shared" si="50"/>
        <v>0</v>
      </c>
      <c r="AS86" s="1" t="str">
        <f t="shared" si="51"/>
        <v/>
      </c>
      <c r="AT86" s="1">
        <f t="shared" si="52"/>
        <v>0</v>
      </c>
      <c r="AU86" s="1" t="str">
        <f t="shared" si="46"/>
        <v/>
      </c>
      <c r="AV86" s="1">
        <f t="shared" si="53"/>
        <v>0</v>
      </c>
      <c r="AW86" s="1" t="str">
        <f t="shared" si="47"/>
        <v/>
      </c>
      <c r="AY86" s="219" t="s">
        <v>388</v>
      </c>
    </row>
    <row r="87" spans="1:51" hidden="1">
      <c r="A87" s="27">
        <v>77</v>
      </c>
      <c r="B87" s="223"/>
      <c r="C87" s="126"/>
      <c r="D87" s="49"/>
      <c r="E87" s="49"/>
      <c r="F87" s="49"/>
      <c r="G87" s="204"/>
      <c r="H87" s="218"/>
      <c r="I87" s="211"/>
      <c r="J87" s="49"/>
      <c r="K87" s="128"/>
      <c r="L87" s="128"/>
      <c r="M87" s="107"/>
      <c r="N87" s="50"/>
      <c r="O87" s="128"/>
      <c r="P87" s="107"/>
      <c r="Q87" s="50"/>
      <c r="R87" s="128"/>
      <c r="S87" s="226"/>
      <c r="T87" s="473"/>
      <c r="U87" s="474"/>
      <c r="V87" s="483"/>
      <c r="W87" s="484"/>
      <c r="AD87" s="5" t="str">
        <f t="shared" si="36"/>
        <v/>
      </c>
      <c r="AE87" s="5" t="str">
        <f t="shared" si="37"/>
        <v/>
      </c>
      <c r="AF87" s="5" t="str">
        <f t="shared" si="38"/>
        <v/>
      </c>
      <c r="AG87" s="5" t="str">
        <f t="shared" si="39"/>
        <v/>
      </c>
      <c r="AH87" s="5" t="str">
        <f t="shared" si="40"/>
        <v/>
      </c>
      <c r="AI87" s="8" t="str">
        <f>IF(I87="男",data_kyogisha!A78,"")</f>
        <v/>
      </c>
      <c r="AJ87" s="5" t="str">
        <f t="shared" si="41"/>
        <v/>
      </c>
      <c r="AK87" s="5" t="str">
        <f t="shared" si="42"/>
        <v/>
      </c>
      <c r="AL87" s="5" t="str">
        <f t="shared" si="43"/>
        <v/>
      </c>
      <c r="AM87" s="5" t="str">
        <f t="shared" si="44"/>
        <v/>
      </c>
      <c r="AN87" s="5" t="str">
        <f t="shared" si="45"/>
        <v/>
      </c>
      <c r="AO87" s="1" t="str">
        <f>IF(I87="女",data_kyogisha!A78,"")</f>
        <v/>
      </c>
      <c r="AP87" s="1">
        <f t="shared" si="48"/>
        <v>0</v>
      </c>
      <c r="AQ87" s="1" t="str">
        <f t="shared" si="49"/>
        <v/>
      </c>
      <c r="AR87" s="1">
        <f t="shared" si="50"/>
        <v>0</v>
      </c>
      <c r="AS87" s="1" t="str">
        <f t="shared" si="51"/>
        <v/>
      </c>
      <c r="AT87" s="1">
        <f t="shared" si="52"/>
        <v>0</v>
      </c>
      <c r="AU87" s="1" t="str">
        <f t="shared" si="46"/>
        <v/>
      </c>
      <c r="AV87" s="1">
        <f t="shared" si="53"/>
        <v>0</v>
      </c>
      <c r="AW87" s="1" t="str">
        <f t="shared" si="47"/>
        <v/>
      </c>
      <c r="AY87" s="219" t="s">
        <v>389</v>
      </c>
    </row>
    <row r="88" spans="1:51" hidden="1">
      <c r="A88" s="27">
        <v>78</v>
      </c>
      <c r="B88" s="223"/>
      <c r="C88" s="126"/>
      <c r="D88" s="49"/>
      <c r="E88" s="49"/>
      <c r="F88" s="49"/>
      <c r="G88" s="204"/>
      <c r="H88" s="218"/>
      <c r="I88" s="211"/>
      <c r="J88" s="49"/>
      <c r="K88" s="128"/>
      <c r="L88" s="128"/>
      <c r="M88" s="107"/>
      <c r="N88" s="50"/>
      <c r="O88" s="128"/>
      <c r="P88" s="107"/>
      <c r="Q88" s="50"/>
      <c r="R88" s="128"/>
      <c r="S88" s="226"/>
      <c r="T88" s="473"/>
      <c r="U88" s="474"/>
      <c r="V88" s="483"/>
      <c r="W88" s="484"/>
      <c r="AD88" s="5" t="str">
        <f t="shared" si="36"/>
        <v/>
      </c>
      <c r="AE88" s="5" t="str">
        <f t="shared" si="37"/>
        <v/>
      </c>
      <c r="AF88" s="5" t="str">
        <f t="shared" si="38"/>
        <v/>
      </c>
      <c r="AG88" s="5" t="str">
        <f t="shared" si="39"/>
        <v/>
      </c>
      <c r="AH88" s="5" t="str">
        <f t="shared" si="40"/>
        <v/>
      </c>
      <c r="AI88" s="8" t="str">
        <f>IF(I88="男",data_kyogisha!A79,"")</f>
        <v/>
      </c>
      <c r="AJ88" s="5" t="str">
        <f t="shared" si="41"/>
        <v/>
      </c>
      <c r="AK88" s="5" t="str">
        <f t="shared" si="42"/>
        <v/>
      </c>
      <c r="AL88" s="5" t="str">
        <f t="shared" si="43"/>
        <v/>
      </c>
      <c r="AM88" s="5" t="str">
        <f t="shared" si="44"/>
        <v/>
      </c>
      <c r="AN88" s="5" t="str">
        <f t="shared" si="45"/>
        <v/>
      </c>
      <c r="AO88" s="1" t="str">
        <f>IF(I88="女",data_kyogisha!A79,"")</f>
        <v/>
      </c>
      <c r="AP88" s="1">
        <f t="shared" si="48"/>
        <v>0</v>
      </c>
      <c r="AQ88" s="1" t="str">
        <f t="shared" si="49"/>
        <v/>
      </c>
      <c r="AR88" s="1">
        <f t="shared" si="50"/>
        <v>0</v>
      </c>
      <c r="AS88" s="1" t="str">
        <f t="shared" si="51"/>
        <v/>
      </c>
      <c r="AT88" s="1">
        <f t="shared" si="52"/>
        <v>0</v>
      </c>
      <c r="AU88" s="1" t="str">
        <f t="shared" si="46"/>
        <v/>
      </c>
      <c r="AV88" s="1">
        <f t="shared" si="53"/>
        <v>0</v>
      </c>
      <c r="AW88" s="1" t="str">
        <f t="shared" si="47"/>
        <v/>
      </c>
      <c r="AY88" s="219" t="s">
        <v>390</v>
      </c>
    </row>
    <row r="89" spans="1:51" hidden="1">
      <c r="A89" s="27">
        <v>79</v>
      </c>
      <c r="B89" s="223"/>
      <c r="C89" s="126"/>
      <c r="D89" s="49"/>
      <c r="E89" s="49"/>
      <c r="F89" s="49"/>
      <c r="G89" s="204"/>
      <c r="H89" s="218"/>
      <c r="I89" s="211"/>
      <c r="J89" s="49"/>
      <c r="K89" s="128"/>
      <c r="L89" s="128"/>
      <c r="M89" s="107"/>
      <c r="N89" s="50"/>
      <c r="O89" s="128"/>
      <c r="P89" s="107"/>
      <c r="Q89" s="50"/>
      <c r="R89" s="128"/>
      <c r="S89" s="226"/>
      <c r="T89" s="473"/>
      <c r="U89" s="474"/>
      <c r="V89" s="483"/>
      <c r="W89" s="484"/>
      <c r="AD89" s="5" t="str">
        <f t="shared" si="36"/>
        <v/>
      </c>
      <c r="AE89" s="5" t="str">
        <f t="shared" si="37"/>
        <v/>
      </c>
      <c r="AF89" s="5" t="str">
        <f t="shared" si="38"/>
        <v/>
      </c>
      <c r="AG89" s="5" t="str">
        <f t="shared" si="39"/>
        <v/>
      </c>
      <c r="AH89" s="5" t="str">
        <f t="shared" si="40"/>
        <v/>
      </c>
      <c r="AI89" s="8" t="str">
        <f>IF(I89="男",data_kyogisha!A80,"")</f>
        <v/>
      </c>
      <c r="AJ89" s="5" t="str">
        <f t="shared" si="41"/>
        <v/>
      </c>
      <c r="AK89" s="5" t="str">
        <f t="shared" si="42"/>
        <v/>
      </c>
      <c r="AL89" s="5" t="str">
        <f t="shared" si="43"/>
        <v/>
      </c>
      <c r="AM89" s="5" t="str">
        <f t="shared" si="44"/>
        <v/>
      </c>
      <c r="AN89" s="5" t="str">
        <f t="shared" si="45"/>
        <v/>
      </c>
      <c r="AO89" s="1" t="str">
        <f>IF(I89="女",data_kyogisha!A80,"")</f>
        <v/>
      </c>
      <c r="AP89" s="1">
        <f t="shared" si="48"/>
        <v>0</v>
      </c>
      <c r="AQ89" s="1" t="str">
        <f t="shared" si="49"/>
        <v/>
      </c>
      <c r="AR89" s="1">
        <f t="shared" si="50"/>
        <v>0</v>
      </c>
      <c r="AS89" s="1" t="str">
        <f t="shared" si="51"/>
        <v/>
      </c>
      <c r="AT89" s="1">
        <f t="shared" si="52"/>
        <v>0</v>
      </c>
      <c r="AU89" s="1" t="str">
        <f t="shared" si="46"/>
        <v/>
      </c>
      <c r="AV89" s="1">
        <f t="shared" si="53"/>
        <v>0</v>
      </c>
      <c r="AW89" s="1" t="str">
        <f t="shared" si="47"/>
        <v/>
      </c>
      <c r="AY89" s="219" t="s">
        <v>391</v>
      </c>
    </row>
    <row r="90" spans="1:51" hidden="1">
      <c r="A90" s="27">
        <v>80</v>
      </c>
      <c r="B90" s="223"/>
      <c r="C90" s="126"/>
      <c r="D90" s="49"/>
      <c r="E90" s="49"/>
      <c r="F90" s="49"/>
      <c r="G90" s="204"/>
      <c r="H90" s="218"/>
      <c r="I90" s="211"/>
      <c r="J90" s="49"/>
      <c r="K90" s="128"/>
      <c r="L90" s="128"/>
      <c r="M90" s="107"/>
      <c r="N90" s="50"/>
      <c r="O90" s="128"/>
      <c r="P90" s="107"/>
      <c r="Q90" s="50"/>
      <c r="R90" s="128"/>
      <c r="S90" s="226"/>
      <c r="T90" s="473"/>
      <c r="U90" s="474"/>
      <c r="V90" s="483"/>
      <c r="W90" s="484"/>
      <c r="AD90" s="5" t="str">
        <f t="shared" si="36"/>
        <v/>
      </c>
      <c r="AE90" s="5" t="str">
        <f t="shared" si="37"/>
        <v/>
      </c>
      <c r="AF90" s="5" t="str">
        <f t="shared" si="38"/>
        <v/>
      </c>
      <c r="AG90" s="5" t="str">
        <f t="shared" si="39"/>
        <v/>
      </c>
      <c r="AH90" s="5" t="str">
        <f t="shared" si="40"/>
        <v/>
      </c>
      <c r="AI90" s="8" t="str">
        <f>IF(I90="男",data_kyogisha!A81,"")</f>
        <v/>
      </c>
      <c r="AJ90" s="5" t="str">
        <f t="shared" si="41"/>
        <v/>
      </c>
      <c r="AK90" s="5" t="str">
        <f t="shared" si="42"/>
        <v/>
      </c>
      <c r="AL90" s="5" t="str">
        <f t="shared" si="43"/>
        <v/>
      </c>
      <c r="AM90" s="5" t="str">
        <f t="shared" si="44"/>
        <v/>
      </c>
      <c r="AN90" s="5" t="str">
        <f t="shared" si="45"/>
        <v/>
      </c>
      <c r="AO90" s="1" t="str">
        <f>IF(I90="女",data_kyogisha!A81,"")</f>
        <v/>
      </c>
      <c r="AP90" s="1">
        <f t="shared" si="48"/>
        <v>0</v>
      </c>
      <c r="AQ90" s="1" t="str">
        <f t="shared" si="49"/>
        <v/>
      </c>
      <c r="AR90" s="1">
        <f t="shared" si="50"/>
        <v>0</v>
      </c>
      <c r="AS90" s="1" t="str">
        <f t="shared" si="51"/>
        <v/>
      </c>
      <c r="AT90" s="1">
        <f t="shared" si="52"/>
        <v>0</v>
      </c>
      <c r="AU90" s="1" t="str">
        <f t="shared" si="46"/>
        <v/>
      </c>
      <c r="AV90" s="1">
        <f t="shared" si="53"/>
        <v>0</v>
      </c>
      <c r="AW90" s="1" t="str">
        <f t="shared" si="47"/>
        <v/>
      </c>
      <c r="AY90" s="219" t="s">
        <v>392</v>
      </c>
    </row>
    <row r="91" spans="1:51" hidden="1">
      <c r="A91" s="27">
        <v>81</v>
      </c>
      <c r="B91" s="223"/>
      <c r="C91" s="126"/>
      <c r="D91" s="49"/>
      <c r="E91" s="49"/>
      <c r="F91" s="49"/>
      <c r="G91" s="204"/>
      <c r="H91" s="218"/>
      <c r="I91" s="211"/>
      <c r="J91" s="49"/>
      <c r="K91" s="128"/>
      <c r="L91" s="128"/>
      <c r="M91" s="107"/>
      <c r="N91" s="50"/>
      <c r="O91" s="128"/>
      <c r="P91" s="107"/>
      <c r="Q91" s="50"/>
      <c r="R91" s="128"/>
      <c r="S91" s="226"/>
      <c r="T91" s="473"/>
      <c r="U91" s="474"/>
      <c r="V91" s="483"/>
      <c r="W91" s="484"/>
      <c r="AD91" s="5" t="str">
        <f t="shared" si="36"/>
        <v/>
      </c>
      <c r="AE91" s="5" t="str">
        <f t="shared" si="37"/>
        <v/>
      </c>
      <c r="AF91" s="5" t="str">
        <f t="shared" si="38"/>
        <v/>
      </c>
      <c r="AG91" s="5" t="str">
        <f t="shared" si="39"/>
        <v/>
      </c>
      <c r="AH91" s="5" t="str">
        <f t="shared" si="40"/>
        <v/>
      </c>
      <c r="AI91" s="8" t="str">
        <f>IF(I91="男",data_kyogisha!A82,"")</f>
        <v/>
      </c>
      <c r="AJ91" s="5" t="str">
        <f t="shared" si="41"/>
        <v/>
      </c>
      <c r="AK91" s="5" t="str">
        <f t="shared" si="42"/>
        <v/>
      </c>
      <c r="AL91" s="5" t="str">
        <f t="shared" si="43"/>
        <v/>
      </c>
      <c r="AM91" s="5" t="str">
        <f t="shared" si="44"/>
        <v/>
      </c>
      <c r="AN91" s="5" t="str">
        <f t="shared" si="45"/>
        <v/>
      </c>
      <c r="AO91" s="1" t="str">
        <f>IF(I91="女",data_kyogisha!A82,"")</f>
        <v/>
      </c>
      <c r="AP91" s="1">
        <f t="shared" si="48"/>
        <v>0</v>
      </c>
      <c r="AQ91" s="1" t="str">
        <f t="shared" si="49"/>
        <v/>
      </c>
      <c r="AR91" s="1">
        <f t="shared" si="50"/>
        <v>0</v>
      </c>
      <c r="AS91" s="1" t="str">
        <f t="shared" si="51"/>
        <v/>
      </c>
      <c r="AT91" s="1">
        <f t="shared" si="52"/>
        <v>0</v>
      </c>
      <c r="AU91" s="1" t="str">
        <f t="shared" si="46"/>
        <v/>
      </c>
      <c r="AV91" s="1">
        <f t="shared" si="53"/>
        <v>0</v>
      </c>
      <c r="AW91" s="1" t="str">
        <f t="shared" si="47"/>
        <v/>
      </c>
      <c r="AY91" s="219" t="s">
        <v>393</v>
      </c>
    </row>
    <row r="92" spans="1:51" hidden="1">
      <c r="A92" s="27">
        <v>82</v>
      </c>
      <c r="B92" s="223"/>
      <c r="C92" s="126"/>
      <c r="D92" s="49"/>
      <c r="E92" s="49"/>
      <c r="F92" s="49"/>
      <c r="G92" s="204"/>
      <c r="H92" s="218"/>
      <c r="I92" s="211"/>
      <c r="J92" s="49"/>
      <c r="K92" s="128"/>
      <c r="L92" s="128"/>
      <c r="M92" s="107"/>
      <c r="N92" s="50"/>
      <c r="O92" s="128"/>
      <c r="P92" s="107"/>
      <c r="Q92" s="50"/>
      <c r="R92" s="128"/>
      <c r="S92" s="226"/>
      <c r="T92" s="473"/>
      <c r="U92" s="474"/>
      <c r="V92" s="483"/>
      <c r="W92" s="484"/>
      <c r="AD92" s="5" t="str">
        <f t="shared" si="36"/>
        <v/>
      </c>
      <c r="AE92" s="5" t="str">
        <f t="shared" si="37"/>
        <v/>
      </c>
      <c r="AF92" s="5" t="str">
        <f t="shared" si="38"/>
        <v/>
      </c>
      <c r="AG92" s="5" t="str">
        <f t="shared" si="39"/>
        <v/>
      </c>
      <c r="AH92" s="5" t="str">
        <f t="shared" si="40"/>
        <v/>
      </c>
      <c r="AI92" s="8" t="str">
        <f>IF(I92="男",data_kyogisha!A83,"")</f>
        <v/>
      </c>
      <c r="AJ92" s="5" t="str">
        <f t="shared" si="41"/>
        <v/>
      </c>
      <c r="AK92" s="5" t="str">
        <f t="shared" si="42"/>
        <v/>
      </c>
      <c r="AL92" s="5" t="str">
        <f t="shared" si="43"/>
        <v/>
      </c>
      <c r="AM92" s="5" t="str">
        <f t="shared" si="44"/>
        <v/>
      </c>
      <c r="AN92" s="5" t="str">
        <f t="shared" si="45"/>
        <v/>
      </c>
      <c r="AO92" s="1" t="str">
        <f>IF(I92="女",data_kyogisha!A83,"")</f>
        <v/>
      </c>
      <c r="AP92" s="1">
        <f t="shared" si="48"/>
        <v>0</v>
      </c>
      <c r="AQ92" s="1" t="str">
        <f t="shared" si="49"/>
        <v/>
      </c>
      <c r="AR92" s="1">
        <f t="shared" si="50"/>
        <v>0</v>
      </c>
      <c r="AS92" s="1" t="str">
        <f t="shared" si="51"/>
        <v/>
      </c>
      <c r="AT92" s="1">
        <f t="shared" si="52"/>
        <v>0</v>
      </c>
      <c r="AU92" s="1" t="str">
        <f t="shared" si="46"/>
        <v/>
      </c>
      <c r="AV92" s="1">
        <f t="shared" si="53"/>
        <v>0</v>
      </c>
      <c r="AW92" s="1" t="str">
        <f t="shared" si="47"/>
        <v/>
      </c>
      <c r="AY92" s="219" t="s">
        <v>394</v>
      </c>
    </row>
    <row r="93" spans="1:51" hidden="1">
      <c r="A93" s="27">
        <v>83</v>
      </c>
      <c r="B93" s="223"/>
      <c r="C93" s="126"/>
      <c r="D93" s="49"/>
      <c r="E93" s="49"/>
      <c r="F93" s="49"/>
      <c r="G93" s="204"/>
      <c r="H93" s="218"/>
      <c r="I93" s="211"/>
      <c r="J93" s="49"/>
      <c r="K93" s="128"/>
      <c r="L93" s="128"/>
      <c r="M93" s="107"/>
      <c r="N93" s="50"/>
      <c r="O93" s="128"/>
      <c r="P93" s="107"/>
      <c r="Q93" s="50"/>
      <c r="R93" s="128"/>
      <c r="S93" s="226"/>
      <c r="T93" s="473"/>
      <c r="U93" s="474"/>
      <c r="V93" s="483"/>
      <c r="W93" s="484"/>
      <c r="AD93" s="5" t="str">
        <f t="shared" si="36"/>
        <v/>
      </c>
      <c r="AE93" s="5" t="str">
        <f t="shared" si="37"/>
        <v/>
      </c>
      <c r="AF93" s="5" t="str">
        <f t="shared" si="38"/>
        <v/>
      </c>
      <c r="AG93" s="5" t="str">
        <f t="shared" si="39"/>
        <v/>
      </c>
      <c r="AH93" s="5" t="str">
        <f t="shared" si="40"/>
        <v/>
      </c>
      <c r="AI93" s="8" t="str">
        <f>IF(I93="男",data_kyogisha!A84,"")</f>
        <v/>
      </c>
      <c r="AJ93" s="5" t="str">
        <f t="shared" si="41"/>
        <v/>
      </c>
      <c r="AK93" s="5" t="str">
        <f t="shared" si="42"/>
        <v/>
      </c>
      <c r="AL93" s="5" t="str">
        <f t="shared" si="43"/>
        <v/>
      </c>
      <c r="AM93" s="5" t="str">
        <f t="shared" si="44"/>
        <v/>
      </c>
      <c r="AN93" s="5" t="str">
        <f t="shared" si="45"/>
        <v/>
      </c>
      <c r="AO93" s="1" t="str">
        <f>IF(I93="女",data_kyogisha!A84,"")</f>
        <v/>
      </c>
      <c r="AP93" s="1">
        <f t="shared" si="48"/>
        <v>0</v>
      </c>
      <c r="AQ93" s="1" t="str">
        <f t="shared" si="49"/>
        <v/>
      </c>
      <c r="AR93" s="1">
        <f t="shared" si="50"/>
        <v>0</v>
      </c>
      <c r="AS93" s="1" t="str">
        <f t="shared" si="51"/>
        <v/>
      </c>
      <c r="AT93" s="1">
        <f t="shared" si="52"/>
        <v>0</v>
      </c>
      <c r="AU93" s="1" t="str">
        <f t="shared" si="46"/>
        <v/>
      </c>
      <c r="AV93" s="1">
        <f t="shared" si="53"/>
        <v>0</v>
      </c>
      <c r="AW93" s="1" t="str">
        <f t="shared" si="47"/>
        <v/>
      </c>
      <c r="AY93" s="219" t="s">
        <v>395</v>
      </c>
    </row>
    <row r="94" spans="1:51" hidden="1">
      <c r="A94" s="27">
        <v>84</v>
      </c>
      <c r="B94" s="223"/>
      <c r="C94" s="126"/>
      <c r="D94" s="49"/>
      <c r="E94" s="49"/>
      <c r="F94" s="49"/>
      <c r="G94" s="204"/>
      <c r="H94" s="218"/>
      <c r="I94" s="211"/>
      <c r="J94" s="49"/>
      <c r="K94" s="128"/>
      <c r="L94" s="128"/>
      <c r="M94" s="107"/>
      <c r="N94" s="50"/>
      <c r="O94" s="128"/>
      <c r="P94" s="107"/>
      <c r="Q94" s="50"/>
      <c r="R94" s="128"/>
      <c r="S94" s="226"/>
      <c r="T94" s="473"/>
      <c r="U94" s="474"/>
      <c r="V94" s="483"/>
      <c r="W94" s="484"/>
      <c r="AD94" s="5" t="str">
        <f t="shared" si="36"/>
        <v/>
      </c>
      <c r="AE94" s="5" t="str">
        <f t="shared" si="37"/>
        <v/>
      </c>
      <c r="AF94" s="5" t="str">
        <f t="shared" si="38"/>
        <v/>
      </c>
      <c r="AG94" s="5" t="str">
        <f t="shared" si="39"/>
        <v/>
      </c>
      <c r="AH94" s="5" t="str">
        <f t="shared" si="40"/>
        <v/>
      </c>
      <c r="AI94" s="8" t="str">
        <f>IF(I94="男",data_kyogisha!A85,"")</f>
        <v/>
      </c>
      <c r="AJ94" s="5" t="str">
        <f t="shared" si="41"/>
        <v/>
      </c>
      <c r="AK94" s="5" t="str">
        <f t="shared" si="42"/>
        <v/>
      </c>
      <c r="AL94" s="5" t="str">
        <f t="shared" si="43"/>
        <v/>
      </c>
      <c r="AM94" s="5" t="str">
        <f t="shared" si="44"/>
        <v/>
      </c>
      <c r="AN94" s="5" t="str">
        <f t="shared" si="45"/>
        <v/>
      </c>
      <c r="AO94" s="1" t="str">
        <f>IF(I94="女",data_kyogisha!A85,"")</f>
        <v/>
      </c>
      <c r="AP94" s="1">
        <f t="shared" si="48"/>
        <v>0</v>
      </c>
      <c r="AQ94" s="1" t="str">
        <f t="shared" si="49"/>
        <v/>
      </c>
      <c r="AR94" s="1">
        <f t="shared" si="50"/>
        <v>0</v>
      </c>
      <c r="AS94" s="1" t="str">
        <f t="shared" si="51"/>
        <v/>
      </c>
      <c r="AT94" s="1">
        <f t="shared" si="52"/>
        <v>0</v>
      </c>
      <c r="AU94" s="1" t="str">
        <f t="shared" si="46"/>
        <v/>
      </c>
      <c r="AV94" s="1">
        <f t="shared" si="53"/>
        <v>0</v>
      </c>
      <c r="AW94" s="1" t="str">
        <f t="shared" si="47"/>
        <v/>
      </c>
      <c r="AY94" s="219" t="s">
        <v>396</v>
      </c>
    </row>
    <row r="95" spans="1:51" hidden="1">
      <c r="A95" s="27">
        <v>85</v>
      </c>
      <c r="B95" s="223"/>
      <c r="C95" s="126"/>
      <c r="D95" s="49"/>
      <c r="E95" s="49"/>
      <c r="F95" s="49"/>
      <c r="G95" s="204"/>
      <c r="H95" s="218"/>
      <c r="I95" s="211"/>
      <c r="J95" s="49"/>
      <c r="K95" s="128"/>
      <c r="L95" s="128"/>
      <c r="M95" s="107"/>
      <c r="N95" s="50"/>
      <c r="O95" s="128"/>
      <c r="P95" s="107"/>
      <c r="Q95" s="50"/>
      <c r="R95" s="128"/>
      <c r="S95" s="226"/>
      <c r="T95" s="473"/>
      <c r="U95" s="474"/>
      <c r="V95" s="483"/>
      <c r="W95" s="484"/>
      <c r="AD95" s="5" t="str">
        <f t="shared" si="36"/>
        <v/>
      </c>
      <c r="AE95" s="5" t="str">
        <f t="shared" si="37"/>
        <v/>
      </c>
      <c r="AF95" s="5" t="str">
        <f t="shared" si="38"/>
        <v/>
      </c>
      <c r="AG95" s="5" t="str">
        <f t="shared" si="39"/>
        <v/>
      </c>
      <c r="AH95" s="5" t="str">
        <f t="shared" si="40"/>
        <v/>
      </c>
      <c r="AI95" s="8" t="str">
        <f>IF(I95="男",data_kyogisha!A86,"")</f>
        <v/>
      </c>
      <c r="AJ95" s="5" t="str">
        <f t="shared" si="41"/>
        <v/>
      </c>
      <c r="AK95" s="5" t="str">
        <f t="shared" si="42"/>
        <v/>
      </c>
      <c r="AL95" s="5" t="str">
        <f t="shared" si="43"/>
        <v/>
      </c>
      <c r="AM95" s="5" t="str">
        <f t="shared" si="44"/>
        <v/>
      </c>
      <c r="AN95" s="5" t="str">
        <f t="shared" si="45"/>
        <v/>
      </c>
      <c r="AO95" s="1" t="str">
        <f>IF(I95="女",data_kyogisha!A86,"")</f>
        <v/>
      </c>
      <c r="AP95" s="1">
        <f t="shared" si="48"/>
        <v>0</v>
      </c>
      <c r="AQ95" s="1" t="str">
        <f t="shared" si="49"/>
        <v/>
      </c>
      <c r="AR95" s="1">
        <f t="shared" si="50"/>
        <v>0</v>
      </c>
      <c r="AS95" s="1" t="str">
        <f t="shared" si="51"/>
        <v/>
      </c>
      <c r="AT95" s="1">
        <f t="shared" si="52"/>
        <v>0</v>
      </c>
      <c r="AU95" s="1" t="str">
        <f t="shared" si="46"/>
        <v/>
      </c>
      <c r="AV95" s="1">
        <f t="shared" si="53"/>
        <v>0</v>
      </c>
      <c r="AW95" s="1" t="str">
        <f t="shared" si="47"/>
        <v/>
      </c>
      <c r="AY95" s="219" t="s">
        <v>397</v>
      </c>
    </row>
    <row r="96" spans="1:51" hidden="1">
      <c r="A96" s="27">
        <v>86</v>
      </c>
      <c r="B96" s="223"/>
      <c r="C96" s="126"/>
      <c r="D96" s="49"/>
      <c r="E96" s="49"/>
      <c r="F96" s="49"/>
      <c r="G96" s="204"/>
      <c r="H96" s="218"/>
      <c r="I96" s="211"/>
      <c r="J96" s="49"/>
      <c r="K96" s="128"/>
      <c r="L96" s="128"/>
      <c r="M96" s="107"/>
      <c r="N96" s="50"/>
      <c r="O96" s="128"/>
      <c r="P96" s="107"/>
      <c r="Q96" s="50"/>
      <c r="R96" s="128"/>
      <c r="S96" s="226"/>
      <c r="T96" s="473"/>
      <c r="U96" s="474"/>
      <c r="V96" s="483"/>
      <c r="W96" s="484"/>
      <c r="AD96" s="5" t="str">
        <f t="shared" si="36"/>
        <v/>
      </c>
      <c r="AE96" s="5" t="str">
        <f t="shared" si="37"/>
        <v/>
      </c>
      <c r="AF96" s="5" t="str">
        <f t="shared" si="38"/>
        <v/>
      </c>
      <c r="AG96" s="5" t="str">
        <f t="shared" si="39"/>
        <v/>
      </c>
      <c r="AH96" s="5" t="str">
        <f t="shared" si="40"/>
        <v/>
      </c>
      <c r="AI96" s="8" t="str">
        <f>IF(I96="男",data_kyogisha!A87,"")</f>
        <v/>
      </c>
      <c r="AJ96" s="5" t="str">
        <f t="shared" si="41"/>
        <v/>
      </c>
      <c r="AK96" s="5" t="str">
        <f t="shared" si="42"/>
        <v/>
      </c>
      <c r="AL96" s="5" t="str">
        <f t="shared" si="43"/>
        <v/>
      </c>
      <c r="AM96" s="5" t="str">
        <f t="shared" si="44"/>
        <v/>
      </c>
      <c r="AN96" s="5" t="str">
        <f t="shared" si="45"/>
        <v/>
      </c>
      <c r="AO96" s="1" t="str">
        <f>IF(I96="女",data_kyogisha!A87,"")</f>
        <v/>
      </c>
      <c r="AP96" s="1">
        <f t="shared" si="48"/>
        <v>0</v>
      </c>
      <c r="AQ96" s="1" t="str">
        <f t="shared" si="49"/>
        <v/>
      </c>
      <c r="AR96" s="1">
        <f t="shared" si="50"/>
        <v>0</v>
      </c>
      <c r="AS96" s="1" t="str">
        <f t="shared" si="51"/>
        <v/>
      </c>
      <c r="AT96" s="1">
        <f t="shared" si="52"/>
        <v>0</v>
      </c>
      <c r="AU96" s="1" t="str">
        <f t="shared" si="46"/>
        <v/>
      </c>
      <c r="AV96" s="1">
        <f t="shared" si="53"/>
        <v>0</v>
      </c>
      <c r="AW96" s="1" t="str">
        <f t="shared" si="47"/>
        <v/>
      </c>
      <c r="AY96" s="219" t="s">
        <v>398</v>
      </c>
    </row>
    <row r="97" spans="1:51" hidden="1">
      <c r="A97" s="27">
        <v>87</v>
      </c>
      <c r="B97" s="223"/>
      <c r="C97" s="126"/>
      <c r="D97" s="49"/>
      <c r="E97" s="49"/>
      <c r="F97" s="49"/>
      <c r="G97" s="204"/>
      <c r="H97" s="218"/>
      <c r="I97" s="211"/>
      <c r="J97" s="49"/>
      <c r="K97" s="128"/>
      <c r="L97" s="128"/>
      <c r="M97" s="107"/>
      <c r="N97" s="50"/>
      <c r="O97" s="128"/>
      <c r="P97" s="107"/>
      <c r="Q97" s="50"/>
      <c r="R97" s="128"/>
      <c r="S97" s="226"/>
      <c r="T97" s="473"/>
      <c r="U97" s="474"/>
      <c r="V97" s="483"/>
      <c r="W97" s="484"/>
      <c r="AD97" s="5" t="str">
        <f t="shared" si="36"/>
        <v/>
      </c>
      <c r="AE97" s="5" t="str">
        <f t="shared" si="37"/>
        <v/>
      </c>
      <c r="AF97" s="5" t="str">
        <f t="shared" si="38"/>
        <v/>
      </c>
      <c r="AG97" s="5" t="str">
        <f t="shared" si="39"/>
        <v/>
      </c>
      <c r="AH97" s="5" t="str">
        <f t="shared" si="40"/>
        <v/>
      </c>
      <c r="AI97" s="8" t="str">
        <f>IF(I97="男",data_kyogisha!A88,"")</f>
        <v/>
      </c>
      <c r="AJ97" s="5" t="str">
        <f t="shared" si="41"/>
        <v/>
      </c>
      <c r="AK97" s="5" t="str">
        <f t="shared" si="42"/>
        <v/>
      </c>
      <c r="AL97" s="5" t="str">
        <f t="shared" si="43"/>
        <v/>
      </c>
      <c r="AM97" s="5" t="str">
        <f t="shared" si="44"/>
        <v/>
      </c>
      <c r="AN97" s="5" t="str">
        <f t="shared" si="45"/>
        <v/>
      </c>
      <c r="AO97" s="1" t="str">
        <f>IF(I97="女",data_kyogisha!A88,"")</f>
        <v/>
      </c>
      <c r="AP97" s="1">
        <f t="shared" si="48"/>
        <v>0</v>
      </c>
      <c r="AQ97" s="1" t="str">
        <f t="shared" si="49"/>
        <v/>
      </c>
      <c r="AR97" s="1">
        <f t="shared" si="50"/>
        <v>0</v>
      </c>
      <c r="AS97" s="1" t="str">
        <f t="shared" si="51"/>
        <v/>
      </c>
      <c r="AT97" s="1">
        <f t="shared" si="52"/>
        <v>0</v>
      </c>
      <c r="AU97" s="1" t="str">
        <f t="shared" si="46"/>
        <v/>
      </c>
      <c r="AV97" s="1">
        <f t="shared" si="53"/>
        <v>0</v>
      </c>
      <c r="AW97" s="1" t="str">
        <f t="shared" si="47"/>
        <v/>
      </c>
      <c r="AY97" s="219" t="s">
        <v>399</v>
      </c>
    </row>
    <row r="98" spans="1:51" hidden="1">
      <c r="A98" s="27">
        <v>88</v>
      </c>
      <c r="B98" s="223"/>
      <c r="C98" s="126"/>
      <c r="D98" s="49"/>
      <c r="E98" s="49"/>
      <c r="F98" s="49"/>
      <c r="G98" s="204"/>
      <c r="H98" s="218"/>
      <c r="I98" s="211"/>
      <c r="J98" s="49"/>
      <c r="K98" s="128"/>
      <c r="L98" s="128"/>
      <c r="M98" s="107"/>
      <c r="N98" s="50"/>
      <c r="O98" s="128"/>
      <c r="P98" s="107"/>
      <c r="Q98" s="50"/>
      <c r="R98" s="128"/>
      <c r="S98" s="226"/>
      <c r="T98" s="473"/>
      <c r="U98" s="474"/>
      <c r="V98" s="483"/>
      <c r="W98" s="484"/>
      <c r="AD98" s="5" t="str">
        <f t="shared" si="36"/>
        <v/>
      </c>
      <c r="AE98" s="5" t="str">
        <f t="shared" si="37"/>
        <v/>
      </c>
      <c r="AF98" s="5" t="str">
        <f t="shared" si="38"/>
        <v/>
      </c>
      <c r="AG98" s="5" t="str">
        <f t="shared" si="39"/>
        <v/>
      </c>
      <c r="AH98" s="5" t="str">
        <f t="shared" si="40"/>
        <v/>
      </c>
      <c r="AI98" s="8" t="str">
        <f>IF(I98="男",data_kyogisha!A89,"")</f>
        <v/>
      </c>
      <c r="AJ98" s="5" t="str">
        <f t="shared" si="41"/>
        <v/>
      </c>
      <c r="AK98" s="5" t="str">
        <f t="shared" si="42"/>
        <v/>
      </c>
      <c r="AL98" s="5" t="str">
        <f t="shared" si="43"/>
        <v/>
      </c>
      <c r="AM98" s="5" t="str">
        <f t="shared" si="44"/>
        <v/>
      </c>
      <c r="AN98" s="5" t="str">
        <f t="shared" si="45"/>
        <v/>
      </c>
      <c r="AO98" s="1" t="str">
        <f>IF(I98="女",data_kyogisha!A89,"")</f>
        <v/>
      </c>
      <c r="AP98" s="1">
        <f t="shared" si="48"/>
        <v>0</v>
      </c>
      <c r="AQ98" s="1" t="str">
        <f t="shared" si="49"/>
        <v/>
      </c>
      <c r="AR98" s="1">
        <f t="shared" si="50"/>
        <v>0</v>
      </c>
      <c r="AS98" s="1" t="str">
        <f t="shared" si="51"/>
        <v/>
      </c>
      <c r="AT98" s="1">
        <f t="shared" si="52"/>
        <v>0</v>
      </c>
      <c r="AU98" s="1" t="str">
        <f t="shared" si="46"/>
        <v/>
      </c>
      <c r="AV98" s="1">
        <f t="shared" si="53"/>
        <v>0</v>
      </c>
      <c r="AW98" s="1" t="str">
        <f t="shared" si="47"/>
        <v/>
      </c>
      <c r="AY98" s="219" t="s">
        <v>400</v>
      </c>
    </row>
    <row r="99" spans="1:51" hidden="1">
      <c r="A99" s="27">
        <v>89</v>
      </c>
      <c r="B99" s="223"/>
      <c r="C99" s="126"/>
      <c r="D99" s="49"/>
      <c r="E99" s="49"/>
      <c r="F99" s="49"/>
      <c r="G99" s="204"/>
      <c r="H99" s="218"/>
      <c r="I99" s="211"/>
      <c r="J99" s="49"/>
      <c r="K99" s="128"/>
      <c r="L99" s="128"/>
      <c r="M99" s="107"/>
      <c r="N99" s="50"/>
      <c r="O99" s="128"/>
      <c r="P99" s="107"/>
      <c r="Q99" s="50"/>
      <c r="R99" s="128"/>
      <c r="S99" s="226"/>
      <c r="T99" s="473"/>
      <c r="U99" s="474"/>
      <c r="V99" s="483"/>
      <c r="W99" s="484"/>
      <c r="AD99" s="5" t="str">
        <f t="shared" si="36"/>
        <v/>
      </c>
      <c r="AE99" s="5" t="str">
        <f t="shared" si="37"/>
        <v/>
      </c>
      <c r="AF99" s="5" t="str">
        <f t="shared" si="38"/>
        <v/>
      </c>
      <c r="AG99" s="5" t="str">
        <f t="shared" si="39"/>
        <v/>
      </c>
      <c r="AH99" s="5" t="str">
        <f t="shared" si="40"/>
        <v/>
      </c>
      <c r="AI99" s="8" t="str">
        <f>IF(I99="男",data_kyogisha!A90,"")</f>
        <v/>
      </c>
      <c r="AJ99" s="5" t="str">
        <f t="shared" si="41"/>
        <v/>
      </c>
      <c r="AK99" s="5" t="str">
        <f t="shared" si="42"/>
        <v/>
      </c>
      <c r="AL99" s="5" t="str">
        <f t="shared" si="43"/>
        <v/>
      </c>
      <c r="AM99" s="5" t="str">
        <f t="shared" si="44"/>
        <v/>
      </c>
      <c r="AN99" s="5" t="str">
        <f t="shared" si="45"/>
        <v/>
      </c>
      <c r="AO99" s="1" t="str">
        <f>IF(I99="女",data_kyogisha!A90,"")</f>
        <v/>
      </c>
      <c r="AP99" s="1">
        <f t="shared" si="48"/>
        <v>0</v>
      </c>
      <c r="AQ99" s="1" t="str">
        <f t="shared" si="49"/>
        <v/>
      </c>
      <c r="AR99" s="1">
        <f t="shared" si="50"/>
        <v>0</v>
      </c>
      <c r="AS99" s="1" t="str">
        <f t="shared" si="51"/>
        <v/>
      </c>
      <c r="AT99" s="1">
        <f t="shared" si="52"/>
        <v>0</v>
      </c>
      <c r="AU99" s="1" t="str">
        <f t="shared" si="46"/>
        <v/>
      </c>
      <c r="AV99" s="1">
        <f t="shared" si="53"/>
        <v>0</v>
      </c>
      <c r="AW99" s="1" t="str">
        <f t="shared" si="47"/>
        <v/>
      </c>
      <c r="AY99" s="219" t="s">
        <v>401</v>
      </c>
    </row>
    <row r="100" spans="1:51" ht="14.25" hidden="1" thickBot="1">
      <c r="A100" s="132">
        <v>90</v>
      </c>
      <c r="B100" s="224"/>
      <c r="C100" s="133"/>
      <c r="D100" s="134"/>
      <c r="E100" s="134"/>
      <c r="F100" s="134"/>
      <c r="G100" s="205"/>
      <c r="H100" s="218"/>
      <c r="I100" s="212"/>
      <c r="J100" s="213"/>
      <c r="K100" s="136"/>
      <c r="L100" s="136"/>
      <c r="M100" s="137"/>
      <c r="N100" s="135"/>
      <c r="O100" s="136"/>
      <c r="P100" s="137"/>
      <c r="Q100" s="135"/>
      <c r="R100" s="136"/>
      <c r="S100" s="227"/>
      <c r="T100" s="479"/>
      <c r="U100" s="480"/>
      <c r="V100" s="485"/>
      <c r="W100" s="486"/>
      <c r="X100" s="5"/>
      <c r="Y100" s="5"/>
      <c r="Z100" s="5"/>
      <c r="AC100" s="5"/>
      <c r="AD100" s="5" t="str">
        <f t="shared" si="36"/>
        <v/>
      </c>
      <c r="AE100" s="5" t="str">
        <f t="shared" si="37"/>
        <v/>
      </c>
      <c r="AF100" s="5" t="str">
        <f t="shared" si="38"/>
        <v/>
      </c>
      <c r="AG100" s="5" t="str">
        <f t="shared" si="39"/>
        <v/>
      </c>
      <c r="AH100" s="5" t="str">
        <f t="shared" si="40"/>
        <v/>
      </c>
      <c r="AI100" s="8" t="str">
        <f>IF(I100="男",data_kyogisha!A91,"")</f>
        <v/>
      </c>
      <c r="AJ100" s="5" t="str">
        <f t="shared" si="41"/>
        <v/>
      </c>
      <c r="AK100" s="5" t="str">
        <f t="shared" si="42"/>
        <v/>
      </c>
      <c r="AL100" s="5" t="str">
        <f t="shared" si="43"/>
        <v/>
      </c>
      <c r="AM100" s="5" t="str">
        <f t="shared" si="44"/>
        <v/>
      </c>
      <c r="AN100" s="5" t="str">
        <f t="shared" si="45"/>
        <v/>
      </c>
      <c r="AO100" s="1" t="str">
        <f>IF(I100="女",data_kyogisha!A91,"")</f>
        <v/>
      </c>
      <c r="AP100" s="5">
        <f t="shared" si="48"/>
        <v>0</v>
      </c>
      <c r="AQ100" s="1" t="str">
        <f t="shared" si="49"/>
        <v/>
      </c>
      <c r="AR100" s="5">
        <f t="shared" si="50"/>
        <v>0</v>
      </c>
      <c r="AS100" s="1" t="str">
        <f t="shared" si="51"/>
        <v/>
      </c>
      <c r="AT100" s="5">
        <f t="shared" si="52"/>
        <v>0</v>
      </c>
      <c r="AU100" s="1" t="str">
        <f t="shared" si="46"/>
        <v/>
      </c>
      <c r="AV100" s="5">
        <f t="shared" si="53"/>
        <v>0</v>
      </c>
      <c r="AW100" s="1" t="str">
        <f t="shared" si="47"/>
        <v/>
      </c>
      <c r="AY100" s="219" t="s">
        <v>402</v>
      </c>
    </row>
    <row r="101" spans="1:51" hidden="1">
      <c r="A101" s="131"/>
      <c r="B101" s="131"/>
      <c r="C101" s="131"/>
      <c r="D101" s="131"/>
      <c r="E101" s="131"/>
      <c r="F101" s="131"/>
      <c r="G101" s="139" t="s">
        <v>113</v>
      </c>
      <c r="H101" s="139"/>
      <c r="I101" s="140">
        <f>SUM(L101:R101)</f>
        <v>0</v>
      </c>
      <c r="J101" s="131"/>
      <c r="K101" s="131"/>
      <c r="L101" s="131">
        <f>COUNTA(L11:L100)</f>
        <v>0</v>
      </c>
      <c r="M101" s="131"/>
      <c r="N101" s="131"/>
      <c r="O101" s="131">
        <f>COUNTA(O11:O100)</f>
        <v>0</v>
      </c>
      <c r="P101" s="131"/>
      <c r="Q101" s="131"/>
      <c r="R101" s="131">
        <f>COUNTA(R11:R100)</f>
        <v>0</v>
      </c>
      <c r="S101" s="131"/>
      <c r="T101" s="131"/>
      <c r="U101" s="131"/>
      <c r="V101" s="131"/>
      <c r="W101" s="131"/>
      <c r="X101" s="131"/>
      <c r="Y101" s="131"/>
      <c r="Z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Y101" s="219" t="s">
        <v>403</v>
      </c>
    </row>
    <row r="102" spans="1:51" hidden="1">
      <c r="G102" s="13" t="s">
        <v>117</v>
      </c>
      <c r="H102" s="13"/>
      <c r="I102" s="53">
        <f>③リレー情報確認!F14+③リレー情報確認!L14+③リレー情報確認!R14+③リレー情報確認!X14</f>
        <v>0</v>
      </c>
      <c r="AY102" s="219" t="s">
        <v>404</v>
      </c>
    </row>
    <row r="103" spans="1:51" hidden="1">
      <c r="G103" s="13" t="s">
        <v>2</v>
      </c>
      <c r="H103" s="13"/>
      <c r="I103" s="53">
        <f>COUNTIF(I11:I100,"男")</f>
        <v>0</v>
      </c>
      <c r="AY103" s="219" t="s">
        <v>405</v>
      </c>
    </row>
    <row r="104" spans="1:51" ht="9" hidden="1" customHeight="1">
      <c r="G104" s="1" t="s">
        <v>48</v>
      </c>
      <c r="I104" s="1">
        <f>COUNTIF(I11:I100,"女")</f>
        <v>0</v>
      </c>
      <c r="AY104" s="219" t="s">
        <v>406</v>
      </c>
    </row>
    <row r="105" spans="1:51" ht="26.25" hidden="1" customHeight="1">
      <c r="G105" s="1" t="s">
        <v>127</v>
      </c>
      <c r="I105" s="1">
        <f>SUM(I103:I104)</f>
        <v>0</v>
      </c>
      <c r="AY105" s="219" t="s">
        <v>407</v>
      </c>
    </row>
    <row r="106" spans="1:51">
      <c r="AY106" s="219" t="s">
        <v>408</v>
      </c>
    </row>
    <row r="107" spans="1:51">
      <c r="AY107" s="219" t="s">
        <v>409</v>
      </c>
    </row>
    <row r="108" spans="1:51">
      <c r="AY108" s="219" t="s">
        <v>410</v>
      </c>
    </row>
    <row r="109" spans="1:51">
      <c r="AY109" s="219" t="s">
        <v>411</v>
      </c>
    </row>
    <row r="110" spans="1:51">
      <c r="AY110" s="219" t="s">
        <v>412</v>
      </c>
    </row>
    <row r="111" spans="1:51">
      <c r="AY111" s="219" t="s">
        <v>413</v>
      </c>
    </row>
    <row r="112" spans="1:51">
      <c r="AY112" s="219" t="s">
        <v>414</v>
      </c>
    </row>
    <row r="113" spans="51:51">
      <c r="AY113" s="219" t="s">
        <v>415</v>
      </c>
    </row>
    <row r="114" spans="51:51">
      <c r="AY114" s="219" t="s">
        <v>416</v>
      </c>
    </row>
    <row r="115" spans="51:51">
      <c r="AY115" s="219" t="s">
        <v>417</v>
      </c>
    </row>
    <row r="116" spans="51:51">
      <c r="AY116" s="219" t="s">
        <v>418</v>
      </c>
    </row>
    <row r="117" spans="51:51">
      <c r="AY117" s="219" t="s">
        <v>419</v>
      </c>
    </row>
    <row r="118" spans="51:51">
      <c r="AY118" s="219" t="s">
        <v>420</v>
      </c>
    </row>
    <row r="119" spans="51:51">
      <c r="AY119" s="219" t="s">
        <v>421</v>
      </c>
    </row>
    <row r="120" spans="51:51">
      <c r="AY120" s="219" t="s">
        <v>422</v>
      </c>
    </row>
    <row r="121" spans="51:51">
      <c r="AY121" s="219" t="s">
        <v>423</v>
      </c>
    </row>
    <row r="122" spans="51:51">
      <c r="AY122" s="219" t="s">
        <v>424</v>
      </c>
    </row>
    <row r="123" spans="51:51">
      <c r="AY123" s="219" t="s">
        <v>425</v>
      </c>
    </row>
    <row r="124" spans="51:51">
      <c r="AY124" s="219" t="s">
        <v>426</v>
      </c>
    </row>
    <row r="125" spans="51:51">
      <c r="AY125" s="219" t="s">
        <v>427</v>
      </c>
    </row>
    <row r="126" spans="51:51">
      <c r="AY126" s="219" t="s">
        <v>428</v>
      </c>
    </row>
    <row r="127" spans="51:51">
      <c r="AY127" s="219" t="s">
        <v>429</v>
      </c>
    </row>
    <row r="128" spans="51:51">
      <c r="AY128" s="219" t="s">
        <v>430</v>
      </c>
    </row>
    <row r="129" spans="51:51">
      <c r="AY129" s="219" t="s">
        <v>431</v>
      </c>
    </row>
    <row r="130" spans="51:51">
      <c r="AY130" s="219" t="s">
        <v>432</v>
      </c>
    </row>
    <row r="131" spans="51:51">
      <c r="AY131" s="219" t="s">
        <v>433</v>
      </c>
    </row>
    <row r="132" spans="51:51">
      <c r="AY132" s="219" t="s">
        <v>434</v>
      </c>
    </row>
    <row r="133" spans="51:51">
      <c r="AY133" s="219" t="s">
        <v>435</v>
      </c>
    </row>
    <row r="134" spans="51:51">
      <c r="AY134" s="219" t="s">
        <v>436</v>
      </c>
    </row>
    <row r="135" spans="51:51">
      <c r="AY135" s="219" t="s">
        <v>437</v>
      </c>
    </row>
    <row r="136" spans="51:51">
      <c r="AY136" s="219" t="s">
        <v>438</v>
      </c>
    </row>
    <row r="137" spans="51:51">
      <c r="AY137" s="219" t="s">
        <v>439</v>
      </c>
    </row>
    <row r="138" spans="51:51">
      <c r="AY138" s="219" t="s">
        <v>440</v>
      </c>
    </row>
    <row r="139" spans="51:51">
      <c r="AY139" s="219" t="s">
        <v>441</v>
      </c>
    </row>
    <row r="140" spans="51:51">
      <c r="AY140" s="219" t="s">
        <v>442</v>
      </c>
    </row>
    <row r="141" spans="51:51">
      <c r="AY141" s="219" t="s">
        <v>443</v>
      </c>
    </row>
    <row r="142" spans="51:51">
      <c r="AY142" s="219" t="s">
        <v>444</v>
      </c>
    </row>
    <row r="143" spans="51:51">
      <c r="AY143" s="219" t="s">
        <v>445</v>
      </c>
    </row>
    <row r="144" spans="51:51">
      <c r="AY144" s="219" t="s">
        <v>446</v>
      </c>
    </row>
    <row r="145" spans="51:51">
      <c r="AY145" s="219" t="s">
        <v>447</v>
      </c>
    </row>
    <row r="146" spans="51:51">
      <c r="AY146" s="219" t="s">
        <v>448</v>
      </c>
    </row>
    <row r="147" spans="51:51">
      <c r="AY147" s="219" t="s">
        <v>449</v>
      </c>
    </row>
    <row r="148" spans="51:51">
      <c r="AY148" s="219" t="s">
        <v>450</v>
      </c>
    </row>
    <row r="149" spans="51:51">
      <c r="AY149" s="219" t="s">
        <v>451</v>
      </c>
    </row>
    <row r="150" spans="51:51">
      <c r="AY150" s="219" t="s">
        <v>452</v>
      </c>
    </row>
    <row r="151" spans="51:51">
      <c r="AY151" s="219" t="s">
        <v>453</v>
      </c>
    </row>
    <row r="152" spans="51:51">
      <c r="AY152" s="219" t="s">
        <v>454</v>
      </c>
    </row>
    <row r="153" spans="51:51">
      <c r="AY153" s="219" t="s">
        <v>455</v>
      </c>
    </row>
    <row r="154" spans="51:51">
      <c r="AY154" s="219" t="s">
        <v>456</v>
      </c>
    </row>
    <row r="155" spans="51:51">
      <c r="AY155" s="219" t="s">
        <v>457</v>
      </c>
    </row>
    <row r="156" spans="51:51">
      <c r="AY156" s="219" t="s">
        <v>458</v>
      </c>
    </row>
    <row r="157" spans="51:51">
      <c r="AY157" s="219" t="s">
        <v>459</v>
      </c>
    </row>
    <row r="158" spans="51:51">
      <c r="AY158" s="219" t="s">
        <v>460</v>
      </c>
    </row>
    <row r="159" spans="51:51">
      <c r="AY159" s="219" t="s">
        <v>461</v>
      </c>
    </row>
    <row r="160" spans="51:51">
      <c r="AY160" s="219" t="s">
        <v>462</v>
      </c>
    </row>
    <row r="161" spans="51:51">
      <c r="AY161" s="219" t="s">
        <v>463</v>
      </c>
    </row>
    <row r="162" spans="51:51">
      <c r="AY162" s="219" t="s">
        <v>464</v>
      </c>
    </row>
    <row r="163" spans="51:51">
      <c r="AY163" s="219" t="s">
        <v>465</v>
      </c>
    </row>
    <row r="164" spans="51:51">
      <c r="AY164" s="219" t="s">
        <v>466</v>
      </c>
    </row>
    <row r="165" spans="51:51">
      <c r="AY165" s="219" t="s">
        <v>467</v>
      </c>
    </row>
    <row r="166" spans="51:51">
      <c r="AY166" s="219" t="s">
        <v>468</v>
      </c>
    </row>
    <row r="167" spans="51:51">
      <c r="AY167" s="219" t="s">
        <v>469</v>
      </c>
    </row>
    <row r="168" spans="51:51">
      <c r="AY168" s="219" t="s">
        <v>470</v>
      </c>
    </row>
    <row r="169" spans="51:51">
      <c r="AY169" s="219" t="s">
        <v>471</v>
      </c>
    </row>
    <row r="170" spans="51:51">
      <c r="AY170" s="219" t="s">
        <v>472</v>
      </c>
    </row>
    <row r="171" spans="51:51">
      <c r="AY171" s="219" t="s">
        <v>473</v>
      </c>
    </row>
    <row r="172" spans="51:51">
      <c r="AY172" s="219" t="s">
        <v>474</v>
      </c>
    </row>
    <row r="173" spans="51:51">
      <c r="AY173" s="219" t="s">
        <v>475</v>
      </c>
    </row>
    <row r="174" spans="51:51">
      <c r="AY174" s="219" t="s">
        <v>476</v>
      </c>
    </row>
    <row r="175" spans="51:51">
      <c r="AY175" s="219" t="s">
        <v>477</v>
      </c>
    </row>
    <row r="176" spans="51:51">
      <c r="AY176" s="219" t="s">
        <v>478</v>
      </c>
    </row>
    <row r="177" spans="51:51">
      <c r="AY177" s="219" t="s">
        <v>479</v>
      </c>
    </row>
    <row r="178" spans="51:51">
      <c r="AY178" s="219" t="s">
        <v>480</v>
      </c>
    </row>
    <row r="179" spans="51:51">
      <c r="AY179" s="219" t="s">
        <v>481</v>
      </c>
    </row>
    <row r="180" spans="51:51">
      <c r="AY180" s="219" t="s">
        <v>482</v>
      </c>
    </row>
    <row r="181" spans="51:51">
      <c r="AY181" s="219" t="s">
        <v>483</v>
      </c>
    </row>
    <row r="182" spans="51:51">
      <c r="AY182" s="219" t="s">
        <v>484</v>
      </c>
    </row>
    <row r="183" spans="51:51">
      <c r="AY183" s="219" t="s">
        <v>485</v>
      </c>
    </row>
    <row r="184" spans="51:51">
      <c r="AY184" s="219" t="s">
        <v>486</v>
      </c>
    </row>
    <row r="185" spans="51:51">
      <c r="AY185" s="219" t="s">
        <v>487</v>
      </c>
    </row>
    <row r="186" spans="51:51">
      <c r="AY186" s="219" t="s">
        <v>488</v>
      </c>
    </row>
    <row r="187" spans="51:51">
      <c r="AY187" s="219" t="s">
        <v>489</v>
      </c>
    </row>
    <row r="188" spans="51:51">
      <c r="AY188" s="219" t="s">
        <v>490</v>
      </c>
    </row>
    <row r="189" spans="51:51">
      <c r="AY189" s="219" t="s">
        <v>491</v>
      </c>
    </row>
    <row r="190" spans="51:51">
      <c r="AY190" s="219" t="s">
        <v>492</v>
      </c>
    </row>
    <row r="191" spans="51:51">
      <c r="AY191" s="219" t="s">
        <v>493</v>
      </c>
    </row>
    <row r="192" spans="51:51">
      <c r="AY192" s="219" t="s">
        <v>494</v>
      </c>
    </row>
    <row r="193" spans="51:51">
      <c r="AY193" s="219" t="s">
        <v>495</v>
      </c>
    </row>
    <row r="194" spans="51:51">
      <c r="AY194" s="219" t="s">
        <v>496</v>
      </c>
    </row>
    <row r="195" spans="51:51">
      <c r="AY195" s="219" t="s">
        <v>497</v>
      </c>
    </row>
    <row r="196" spans="51:51">
      <c r="AY196" s="219" t="s">
        <v>498</v>
      </c>
    </row>
    <row r="197" spans="51:51">
      <c r="AY197" s="219" t="s">
        <v>499</v>
      </c>
    </row>
    <row r="198" spans="51:51">
      <c r="AY198" s="219" t="s">
        <v>500</v>
      </c>
    </row>
    <row r="199" spans="51:51">
      <c r="AY199" s="219" t="s">
        <v>501</v>
      </c>
    </row>
    <row r="200" spans="51:51">
      <c r="AY200" s="219" t="s">
        <v>502</v>
      </c>
    </row>
    <row r="201" spans="51:51">
      <c r="AY201" s="219" t="s">
        <v>503</v>
      </c>
    </row>
    <row r="202" spans="51:51">
      <c r="AY202" s="219" t="s">
        <v>504</v>
      </c>
    </row>
    <row r="203" spans="51:51">
      <c r="AY203" s="219" t="s">
        <v>505</v>
      </c>
    </row>
    <row r="204" spans="51:51">
      <c r="AY204" s="219" t="s">
        <v>506</v>
      </c>
    </row>
    <row r="205" spans="51:51">
      <c r="AY205" s="219" t="s">
        <v>507</v>
      </c>
    </row>
    <row r="206" spans="51:51">
      <c r="AY206" s="219" t="s">
        <v>508</v>
      </c>
    </row>
    <row r="207" spans="51:51">
      <c r="AY207" s="219" t="s">
        <v>509</v>
      </c>
    </row>
    <row r="208" spans="51:51">
      <c r="AY208" s="219" t="s">
        <v>510</v>
      </c>
    </row>
    <row r="209" spans="51:51">
      <c r="AY209" s="219" t="s">
        <v>511</v>
      </c>
    </row>
    <row r="210" spans="51:51">
      <c r="AY210" s="219" t="s">
        <v>512</v>
      </c>
    </row>
    <row r="211" spans="51:51">
      <c r="AY211" s="219" t="s">
        <v>513</v>
      </c>
    </row>
    <row r="212" spans="51:51">
      <c r="AY212" s="219" t="s">
        <v>514</v>
      </c>
    </row>
    <row r="213" spans="51:51">
      <c r="AY213" s="219" t="s">
        <v>515</v>
      </c>
    </row>
    <row r="214" spans="51:51">
      <c r="AY214" s="219" t="s">
        <v>516</v>
      </c>
    </row>
    <row r="215" spans="51:51">
      <c r="AY215" s="219" t="s">
        <v>517</v>
      </c>
    </row>
    <row r="216" spans="51:51">
      <c r="AY216" s="219" t="s">
        <v>518</v>
      </c>
    </row>
    <row r="217" spans="51:51">
      <c r="AY217" s="219" t="s">
        <v>519</v>
      </c>
    </row>
    <row r="218" spans="51:51">
      <c r="AY218" s="219" t="s">
        <v>520</v>
      </c>
    </row>
    <row r="219" spans="51:51">
      <c r="AY219" s="219" t="s">
        <v>521</v>
      </c>
    </row>
    <row r="220" spans="51:51">
      <c r="AY220" s="219" t="s">
        <v>522</v>
      </c>
    </row>
    <row r="221" spans="51:51">
      <c r="AY221" s="219" t="s">
        <v>523</v>
      </c>
    </row>
    <row r="222" spans="51:51">
      <c r="AY222" s="219" t="s">
        <v>524</v>
      </c>
    </row>
    <row r="223" spans="51:51">
      <c r="AY223" s="219" t="s">
        <v>525</v>
      </c>
    </row>
    <row r="224" spans="51:51">
      <c r="AY224" s="219" t="s">
        <v>526</v>
      </c>
    </row>
    <row r="225" spans="51:51">
      <c r="AY225" s="219" t="s">
        <v>527</v>
      </c>
    </row>
    <row r="226" spans="51:51">
      <c r="AY226" s="219" t="s">
        <v>528</v>
      </c>
    </row>
    <row r="227" spans="51:51">
      <c r="AY227" s="219" t="s">
        <v>529</v>
      </c>
    </row>
    <row r="228" spans="51:51">
      <c r="AY228" s="219" t="s">
        <v>530</v>
      </c>
    </row>
    <row r="229" spans="51:51">
      <c r="AY229" s="219" t="s">
        <v>531</v>
      </c>
    </row>
    <row r="230" spans="51:51">
      <c r="AY230" s="219" t="s">
        <v>532</v>
      </c>
    </row>
    <row r="231" spans="51:51">
      <c r="AY231" s="219" t="s">
        <v>533</v>
      </c>
    </row>
    <row r="232" spans="51:51">
      <c r="AY232" s="219" t="s">
        <v>534</v>
      </c>
    </row>
    <row r="233" spans="51:51">
      <c r="AY233" s="219" t="s">
        <v>535</v>
      </c>
    </row>
    <row r="234" spans="51:51">
      <c r="AY234" s="219" t="s">
        <v>536</v>
      </c>
    </row>
    <row r="235" spans="51:51">
      <c r="AY235" s="219" t="s">
        <v>537</v>
      </c>
    </row>
    <row r="236" spans="51:51">
      <c r="AY236" s="219" t="s">
        <v>538</v>
      </c>
    </row>
    <row r="237" spans="51:51">
      <c r="AY237" s="219" t="s">
        <v>539</v>
      </c>
    </row>
    <row r="238" spans="51:51">
      <c r="AY238" s="219" t="s">
        <v>540</v>
      </c>
    </row>
  </sheetData>
  <sheetProtection sheet="1" objects="1" scenarios="1" formatCells="0" formatColumns="0" formatRows="0" insertColumns="0" insertRows="0" deleteColumns="0" deleteRows="0" selectLockedCells="1"/>
  <mergeCells count="188">
    <mergeCell ref="V96:W96"/>
    <mergeCell ref="V97:W97"/>
    <mergeCell ref="V98:W98"/>
    <mergeCell ref="V99:W99"/>
    <mergeCell ref="V100:W100"/>
    <mergeCell ref="V91:W91"/>
    <mergeCell ref="V92:W92"/>
    <mergeCell ref="V93:W93"/>
    <mergeCell ref="V94:W94"/>
    <mergeCell ref="V95:W95"/>
    <mergeCell ref="V86:W86"/>
    <mergeCell ref="V87:W87"/>
    <mergeCell ref="V88:W88"/>
    <mergeCell ref="V89:W89"/>
    <mergeCell ref="V90:W90"/>
    <mergeCell ref="V81:W81"/>
    <mergeCell ref="V82:W82"/>
    <mergeCell ref="V83:W83"/>
    <mergeCell ref="V84:W84"/>
    <mergeCell ref="V85:W85"/>
    <mergeCell ref="V76:W76"/>
    <mergeCell ref="V77:W77"/>
    <mergeCell ref="V78:W78"/>
    <mergeCell ref="V79:W79"/>
    <mergeCell ref="V80:W80"/>
    <mergeCell ref="V71:W71"/>
    <mergeCell ref="V72:W72"/>
    <mergeCell ref="V73:W73"/>
    <mergeCell ref="V74:W74"/>
    <mergeCell ref="V75:W75"/>
    <mergeCell ref="V66:W66"/>
    <mergeCell ref="V67:W67"/>
    <mergeCell ref="V68:W68"/>
    <mergeCell ref="V69:W69"/>
    <mergeCell ref="V70:W70"/>
    <mergeCell ref="V61:W61"/>
    <mergeCell ref="V62:W62"/>
    <mergeCell ref="V63:W63"/>
    <mergeCell ref="V64:W64"/>
    <mergeCell ref="V65:W65"/>
    <mergeCell ref="V56:W56"/>
    <mergeCell ref="V57:W57"/>
    <mergeCell ref="V58:W58"/>
    <mergeCell ref="V59:W59"/>
    <mergeCell ref="V60:W60"/>
    <mergeCell ref="V51:W51"/>
    <mergeCell ref="V52:W52"/>
    <mergeCell ref="V53:W53"/>
    <mergeCell ref="V54:W54"/>
    <mergeCell ref="V55:W55"/>
    <mergeCell ref="V46:W46"/>
    <mergeCell ref="V47:W47"/>
    <mergeCell ref="V48:W48"/>
    <mergeCell ref="V49:W49"/>
    <mergeCell ref="V50:W50"/>
    <mergeCell ref="V41:W41"/>
    <mergeCell ref="V42:W42"/>
    <mergeCell ref="V43:W43"/>
    <mergeCell ref="V44:W44"/>
    <mergeCell ref="V45:W45"/>
    <mergeCell ref="V36:W36"/>
    <mergeCell ref="V37:W37"/>
    <mergeCell ref="V38:W38"/>
    <mergeCell ref="V39:W39"/>
    <mergeCell ref="V40:W40"/>
    <mergeCell ref="V31:W31"/>
    <mergeCell ref="V32:W32"/>
    <mergeCell ref="V33:W33"/>
    <mergeCell ref="V34:W34"/>
    <mergeCell ref="V35:W35"/>
    <mergeCell ref="V27:W27"/>
    <mergeCell ref="V28:W28"/>
    <mergeCell ref="V29:W29"/>
    <mergeCell ref="V30:W30"/>
    <mergeCell ref="V21:W21"/>
    <mergeCell ref="V22:W22"/>
    <mergeCell ref="V23:W23"/>
    <mergeCell ref="V24:W24"/>
    <mergeCell ref="V25:W25"/>
    <mergeCell ref="T98:U98"/>
    <mergeCell ref="T99:U99"/>
    <mergeCell ref="T100:U100"/>
    <mergeCell ref="V9:W9"/>
    <mergeCell ref="V10:W10"/>
    <mergeCell ref="V11:W11"/>
    <mergeCell ref="V12:W12"/>
    <mergeCell ref="V13:W13"/>
    <mergeCell ref="V14:W14"/>
    <mergeCell ref="V15:W15"/>
    <mergeCell ref="V16:W16"/>
    <mergeCell ref="V17:W17"/>
    <mergeCell ref="V18:W18"/>
    <mergeCell ref="V19:W19"/>
    <mergeCell ref="V20:W20"/>
    <mergeCell ref="T93:U93"/>
    <mergeCell ref="T94:U94"/>
    <mergeCell ref="T95:U95"/>
    <mergeCell ref="T96:U96"/>
    <mergeCell ref="T97:U97"/>
    <mergeCell ref="T88:U88"/>
    <mergeCell ref="T89:U89"/>
    <mergeCell ref="T90:U90"/>
    <mergeCell ref="V26:W26"/>
    <mergeCell ref="T91:U91"/>
    <mergeCell ref="T92:U92"/>
    <mergeCell ref="T83:U83"/>
    <mergeCell ref="T84:U84"/>
    <mergeCell ref="T85:U85"/>
    <mergeCell ref="T86:U86"/>
    <mergeCell ref="T87:U87"/>
    <mergeCell ref="T78:U78"/>
    <mergeCell ref="T79:U79"/>
    <mergeCell ref="T80:U80"/>
    <mergeCell ref="T81:U81"/>
    <mergeCell ref="T82:U82"/>
    <mergeCell ref="T73:U73"/>
    <mergeCell ref="T74:U74"/>
    <mergeCell ref="T75:U75"/>
    <mergeCell ref="T76:U76"/>
    <mergeCell ref="T77:U77"/>
    <mergeCell ref="T68:U68"/>
    <mergeCell ref="T69:U69"/>
    <mergeCell ref="T70:U70"/>
    <mergeCell ref="T71:U71"/>
    <mergeCell ref="T72:U72"/>
    <mergeCell ref="T63:U63"/>
    <mergeCell ref="T64:U64"/>
    <mergeCell ref="T65:U65"/>
    <mergeCell ref="T66:U66"/>
    <mergeCell ref="T67:U67"/>
    <mergeCell ref="T58:U58"/>
    <mergeCell ref="T59:U59"/>
    <mergeCell ref="T60:U60"/>
    <mergeCell ref="T61:U61"/>
    <mergeCell ref="T62:U62"/>
    <mergeCell ref="T53:U53"/>
    <mergeCell ref="T54:U54"/>
    <mergeCell ref="T55:U55"/>
    <mergeCell ref="T56:U56"/>
    <mergeCell ref="T57:U57"/>
    <mergeCell ref="T48:U48"/>
    <mergeCell ref="T49:U49"/>
    <mergeCell ref="T50:U50"/>
    <mergeCell ref="T51:U51"/>
    <mergeCell ref="T52:U52"/>
    <mergeCell ref="T43:U43"/>
    <mergeCell ref="T44:U44"/>
    <mergeCell ref="T45:U45"/>
    <mergeCell ref="T46:U46"/>
    <mergeCell ref="T47:U47"/>
    <mergeCell ref="T38:U38"/>
    <mergeCell ref="T39:U39"/>
    <mergeCell ref="T40:U40"/>
    <mergeCell ref="T41:U41"/>
    <mergeCell ref="T42:U42"/>
    <mergeCell ref="T33:U33"/>
    <mergeCell ref="T34:U34"/>
    <mergeCell ref="T35:U35"/>
    <mergeCell ref="T36:U36"/>
    <mergeCell ref="T37:U37"/>
    <mergeCell ref="T28:U28"/>
    <mergeCell ref="T29:U29"/>
    <mergeCell ref="T30:U30"/>
    <mergeCell ref="T31:U31"/>
    <mergeCell ref="T32:U32"/>
    <mergeCell ref="T23:U23"/>
    <mergeCell ref="T24:U24"/>
    <mergeCell ref="T25:U25"/>
    <mergeCell ref="T26:U26"/>
    <mergeCell ref="T27:U27"/>
    <mergeCell ref="T18:U18"/>
    <mergeCell ref="T19:U19"/>
    <mergeCell ref="T20:U20"/>
    <mergeCell ref="T21:U21"/>
    <mergeCell ref="T22:U22"/>
    <mergeCell ref="S5:W5"/>
    <mergeCell ref="M2:R2"/>
    <mergeCell ref="U6:W6"/>
    <mergeCell ref="F9:G9"/>
    <mergeCell ref="T13:U13"/>
    <mergeCell ref="T14:U14"/>
    <mergeCell ref="T15:U15"/>
    <mergeCell ref="T16:U16"/>
    <mergeCell ref="T17:U17"/>
    <mergeCell ref="T9:U9"/>
    <mergeCell ref="T10:U10"/>
    <mergeCell ref="T11:U11"/>
    <mergeCell ref="T12:U12"/>
  </mergeCells>
  <phoneticPr fontId="9"/>
  <dataValidations count="16">
    <dataValidation imeMode="off" allowBlank="1" showInputMessage="1" showErrorMessage="1" sqref="P11:P100 U7:U8 M11:M100 S11:S100 W7:W8 G11:G100"/>
    <dataValidation type="list" allowBlank="1" showInputMessage="1" showErrorMessage="1" sqref="V21:V100">
      <formula1>$AC$12</formula1>
    </dataValidation>
    <dataValidation imeMode="hiragana" allowBlank="1" showInputMessage="1" showErrorMessage="1" sqref="D11:D100"/>
    <dataValidation imeMode="halfKatakana" allowBlank="1" showInputMessage="1" showErrorMessage="1" sqref="E11:F100 E10:H10"/>
    <dataValidation type="whole" imeMode="off" allowBlank="1" showInputMessage="1" showErrorMessage="1" sqref="C11:C100">
      <formula1>0</formula1>
      <formula2>9999</formula2>
    </dataValidation>
    <dataValidation type="list" imeMode="off" allowBlank="1" showInputMessage="1" showErrorMessage="1" sqref="T11:U100 V11:W20">
      <formula1>"○"</formula1>
    </dataValidation>
    <dataValidation type="list" allowBlank="1" showInputMessage="1" showErrorMessage="1" sqref="T7:T8 V7:V8">
      <formula1>"OP"</formula1>
    </dataValidation>
    <dataValidation type="list" allowBlank="1" showInputMessage="1" showErrorMessage="1" sqref="I11:I100">
      <formula1>$Z$12:$Z$13</formula1>
    </dataValidation>
    <dataValidation type="custom" imeMode="off" allowBlank="1" showInputMessage="1" showErrorMessage="1" sqref="B11:B100">
      <formula1>EXACT(B11,UPPER(ASC(B11)))</formula1>
    </dataValidation>
    <dataValidation type="whole" allowBlank="1" showInputMessage="1" showErrorMessage="1" sqref="K11:K100">
      <formula1>10000000</formula1>
      <formula2>99999999</formula2>
    </dataValidation>
    <dataValidation type="list" imeMode="off" allowBlank="1" showInputMessage="1" showErrorMessage="1" sqref="J11:J100">
      <formula1>$Z$17:$Z$35</formula1>
    </dataValidation>
    <dataValidation type="list" imeMode="off" allowBlank="1" showInputMessage="1" showErrorMessage="1" sqref="H11:H100">
      <formula1>$AY$1:$AY$238</formula1>
    </dataValidation>
    <dataValidation type="list" allowBlank="1" showInputMessage="1" showErrorMessage="1" sqref="O11:O100">
      <formula1>IF(I11="","",IF(I11="男",$AA$11:$AA$18,$AB$11:$AB$20))</formula1>
    </dataValidation>
    <dataValidation type="list" allowBlank="1" showInputMessage="1" showErrorMessage="1" sqref="L13:L100">
      <formula1>IF(I13="","",IF(I13="男",#REF!,#REF!))</formula1>
    </dataValidation>
    <dataValidation type="list" allowBlank="1" showInputMessage="1" showErrorMessage="1" sqref="L11:L12">
      <formula1>IF(I11="","",IF(I11="男",$AA$11:$AA$36,$AB$11:$AB$31))</formula1>
    </dataValidation>
    <dataValidation type="list" allowBlank="1" showInputMessage="1" showErrorMessage="1" sqref="R11:R100">
      <formula1>IF(I11="","",IF(I11="男",$AA$37:$AA$66,$AB$32:$AB$45))</formula1>
    </dataValidation>
  </dataValidations>
  <pageMargins left="0.7" right="0.7" top="0.75" bottom="0.75" header="0.3" footer="0.3"/>
  <pageSetup paperSize="9" orientation="portrait" verticalDpi="0" r:id="rId1"/>
  <ignoredErrors>
    <ignoredError sqref="AR11"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X14"/>
  <sheetViews>
    <sheetView workbookViewId="0">
      <selection activeCell="J1" sqref="J1:R1"/>
    </sheetView>
  </sheetViews>
  <sheetFormatPr defaultColWidth="9" defaultRowHeight="13.5"/>
  <cols>
    <col min="1" max="1" width="1.875" style="31" customWidth="1"/>
    <col min="2" max="2" width="4.5" style="31" customWidth="1"/>
    <col min="3" max="3" width="9.625" style="31" customWidth="1"/>
    <col min="4" max="4" width="12.25" style="31" bestFit="1" customWidth="1"/>
    <col min="5" max="5" width="9.5" style="31" customWidth="1"/>
    <col min="6" max="6" width="8.5" style="31" bestFit="1" customWidth="1"/>
    <col min="7" max="7" width="5" style="32" customWidth="1"/>
    <col min="8" max="8" width="4.5" style="31" customWidth="1"/>
    <col min="9" max="9" width="6.5" style="31" customWidth="1"/>
    <col min="10" max="10" width="12.25" style="31" customWidth="1"/>
    <col min="11" max="11" width="9.5" style="31" customWidth="1"/>
    <col min="12" max="12" width="8.5" style="31" bestFit="1" customWidth="1"/>
    <col min="13" max="13" width="5" style="34" customWidth="1"/>
    <col min="14" max="14" width="4.5" style="31" customWidth="1"/>
    <col min="15" max="15" width="6.5" style="31" bestFit="1" customWidth="1"/>
    <col min="16" max="16" width="12.25" style="31" customWidth="1"/>
    <col min="17" max="17" width="9.5" style="31" customWidth="1"/>
    <col min="18" max="18" width="8.5" style="31" bestFit="1" customWidth="1"/>
    <col min="19" max="19" width="5" style="34" customWidth="1"/>
    <col min="20" max="20" width="4.5" style="31" customWidth="1"/>
    <col min="21" max="21" width="6.5" style="31" bestFit="1" customWidth="1"/>
    <col min="22" max="22" width="12.25" style="31" customWidth="1"/>
    <col min="23" max="23" width="9.5" style="31" customWidth="1"/>
    <col min="24" max="24" width="8.5" style="31" bestFit="1" customWidth="1"/>
    <col min="25" max="26" width="9" style="31"/>
    <col min="27" max="27" width="9" style="31" customWidth="1"/>
    <col min="28" max="16384" width="9" style="31"/>
  </cols>
  <sheetData>
    <row r="1" spans="1:24" ht="18" thickBot="1">
      <c r="A1" s="30" t="s">
        <v>129</v>
      </c>
      <c r="H1" s="33"/>
      <c r="I1" s="51" t="s">
        <v>63</v>
      </c>
      <c r="J1" s="487" t="str">
        <f>IF(①団体情報入力!C6="","",①団体情報入力!C6)</f>
        <v/>
      </c>
      <c r="K1" s="488"/>
      <c r="L1" s="489"/>
      <c r="M1" s="29"/>
      <c r="O1" s="51" t="s">
        <v>96</v>
      </c>
      <c r="P1" s="487" t="str">
        <f>IF(①団体情報入力!C7="","",①団体情報入力!C7)</f>
        <v/>
      </c>
      <c r="Q1" s="488"/>
      <c r="R1" s="489"/>
      <c r="T1" s="33"/>
      <c r="W1" s="67"/>
    </row>
    <row r="2" spans="1:24">
      <c r="H2" s="33"/>
      <c r="N2" s="33"/>
      <c r="T2" s="33"/>
    </row>
    <row r="3" spans="1:24" s="71" customFormat="1">
      <c r="A3" s="72"/>
      <c r="B3" s="68"/>
      <c r="C3" s="69" t="s">
        <v>109</v>
      </c>
      <c r="D3" s="70"/>
      <c r="E3" s="70"/>
      <c r="F3" s="70"/>
      <c r="G3" s="70"/>
      <c r="H3" s="70"/>
      <c r="I3" s="70"/>
      <c r="J3" s="70"/>
      <c r="K3" s="70"/>
      <c r="L3" s="70"/>
      <c r="M3" s="70"/>
      <c r="N3" s="70"/>
      <c r="O3" s="70"/>
      <c r="P3" s="86"/>
      <c r="Q3" s="86"/>
      <c r="R3" s="86"/>
      <c r="S3" s="86"/>
      <c r="T3" s="86"/>
      <c r="U3" s="86"/>
      <c r="V3" s="86"/>
      <c r="W3" s="86"/>
    </row>
    <row r="4" spans="1:24" s="71" customFormat="1">
      <c r="A4" s="72"/>
      <c r="B4" s="68"/>
      <c r="C4" s="69" t="s">
        <v>110</v>
      </c>
      <c r="D4" s="70"/>
      <c r="E4" s="70"/>
      <c r="F4" s="70"/>
      <c r="G4" s="70"/>
      <c r="H4" s="70"/>
      <c r="I4" s="70"/>
      <c r="J4" s="70"/>
      <c r="K4" s="70"/>
      <c r="L4" s="70"/>
      <c r="M4" s="70"/>
      <c r="N4" s="70"/>
      <c r="O4" s="70"/>
      <c r="P4" s="86"/>
      <c r="Q4" s="86"/>
      <c r="R4" s="86"/>
      <c r="S4" s="86"/>
      <c r="T4" s="86"/>
      <c r="U4" s="86"/>
      <c r="V4" s="86"/>
      <c r="W4" s="86"/>
    </row>
    <row r="5" spans="1:24">
      <c r="C5" s="69" t="s">
        <v>133</v>
      </c>
      <c r="D5" s="70"/>
      <c r="E5" s="70"/>
      <c r="F5" s="70"/>
      <c r="G5" s="70"/>
      <c r="H5" s="70"/>
      <c r="I5" s="70"/>
      <c r="J5" s="70"/>
      <c r="K5" s="70"/>
      <c r="L5" s="70"/>
      <c r="M5" s="70"/>
      <c r="N5" s="70"/>
      <c r="O5" s="70"/>
      <c r="P5" s="143"/>
      <c r="Q5" s="143"/>
      <c r="R5" s="143"/>
      <c r="S5" s="144"/>
      <c r="T5" s="145"/>
      <c r="U5" s="143"/>
      <c r="V5" s="143"/>
    </row>
    <row r="6" spans="1:24" s="73" customFormat="1">
      <c r="A6" s="83"/>
      <c r="B6" s="491" t="s">
        <v>88</v>
      </c>
      <c r="C6" s="491"/>
      <c r="D6" s="491"/>
      <c r="E6" s="491"/>
      <c r="F6" s="491"/>
      <c r="G6" s="84"/>
      <c r="H6" s="493" t="s">
        <v>89</v>
      </c>
      <c r="I6" s="494"/>
      <c r="J6" s="494"/>
      <c r="K6" s="494"/>
      <c r="L6" s="495"/>
      <c r="M6" s="85"/>
      <c r="N6" s="492" t="s">
        <v>90</v>
      </c>
      <c r="O6" s="492"/>
      <c r="P6" s="492"/>
      <c r="Q6" s="492"/>
      <c r="R6" s="492"/>
      <c r="S6" s="85"/>
      <c r="T6" s="492" t="s">
        <v>91</v>
      </c>
      <c r="U6" s="492"/>
      <c r="V6" s="492"/>
      <c r="W6" s="492"/>
      <c r="X6" s="492"/>
    </row>
    <row r="7" spans="1:24">
      <c r="B7" s="74" t="s">
        <v>78</v>
      </c>
      <c r="C7" s="74" t="s">
        <v>0</v>
      </c>
      <c r="D7" s="74" t="s">
        <v>45</v>
      </c>
      <c r="E7" s="74" t="s">
        <v>100</v>
      </c>
      <c r="F7" s="74" t="s">
        <v>39</v>
      </c>
      <c r="H7" s="75" t="s">
        <v>78</v>
      </c>
      <c r="I7" s="75" t="s">
        <v>0</v>
      </c>
      <c r="J7" s="74" t="s">
        <v>45</v>
      </c>
      <c r="K7" s="74" t="s">
        <v>100</v>
      </c>
      <c r="L7" s="74" t="s">
        <v>39</v>
      </c>
      <c r="N7" s="75" t="s">
        <v>78</v>
      </c>
      <c r="O7" s="75" t="s">
        <v>0</v>
      </c>
      <c r="P7" s="74" t="s">
        <v>45</v>
      </c>
      <c r="Q7" s="74" t="s">
        <v>100</v>
      </c>
      <c r="R7" s="74" t="s">
        <v>39</v>
      </c>
      <c r="T7" s="75" t="s">
        <v>78</v>
      </c>
      <c r="U7" s="75" t="s">
        <v>0</v>
      </c>
      <c r="V7" s="74" t="s">
        <v>45</v>
      </c>
      <c r="W7" s="74" t="s">
        <v>100</v>
      </c>
      <c r="X7" s="74" t="s">
        <v>39</v>
      </c>
    </row>
    <row r="8" spans="1:24">
      <c r="B8" s="76">
        <v>1</v>
      </c>
      <c r="C8" s="76" t="str">
        <f>IF(②選手情報入力!$AQ$10&lt;1,"",VLOOKUP(B8,②選手情報入力!$AP$11:$AQ$100,2,FALSE))</f>
        <v/>
      </c>
      <c r="D8" s="58" t="str">
        <f>IF(C8="","",VLOOKUP(C8,②選手情報入力!$AD$11:$AE$100,2,FALSE))</f>
        <v/>
      </c>
      <c r="E8" s="58" t="str">
        <f>IF(C8="","",VLOOKUP(C8,②選手情報入力!$AD$11:$AJ$100,6,FALSE))</f>
        <v/>
      </c>
      <c r="F8" s="490" t="str">
        <f>IF(②選手情報入力!U7="","",②選手情報入力!U7)</f>
        <v/>
      </c>
      <c r="H8" s="76">
        <v>1</v>
      </c>
      <c r="I8" s="76" t="str">
        <f>IF(②選手情報入力!$AS$10&lt;1,"",VLOOKUP(H8,②選手情報入力!$AR$11:$AS$100,2,FALSE))</f>
        <v/>
      </c>
      <c r="J8" s="58" t="str">
        <f>IF(I8="","",VLOOKUP(I8,②選手情報入力!$AD$11:$AE$100,2,FALSE))</f>
        <v/>
      </c>
      <c r="K8" s="58" t="str">
        <f>IF(I8="","",VLOOKUP(I8,②選手情報入力!$AD$11:$AJ$100,6,FALSE))</f>
        <v/>
      </c>
      <c r="L8" s="496" t="str">
        <f>IF(②選手情報入力!W7="","",②選手情報入力!W7)</f>
        <v/>
      </c>
      <c r="N8" s="76">
        <v>1</v>
      </c>
      <c r="O8" s="76" t="str">
        <f>IF(②選手情報入力!$AU$10&lt;1,"",VLOOKUP(N8,②選手情報入力!$AT$11:$AU$100,2,FALSE))</f>
        <v/>
      </c>
      <c r="P8" s="58" t="str">
        <f>IF(O8="","",VLOOKUP(O8,②選手情報入力!$AJ$11:$AK$100,2,FALSE))</f>
        <v/>
      </c>
      <c r="Q8" s="58" t="str">
        <f>IF(O8="","",VLOOKUP(O8,②選手情報入力!$AJ$11:$AQ$100,6,FALSE))</f>
        <v/>
      </c>
      <c r="R8" s="490" t="str">
        <f>IF(②選手情報入力!U8="","",②選手情報入力!U8)</f>
        <v/>
      </c>
      <c r="T8" s="76">
        <v>1</v>
      </c>
      <c r="U8" s="76" t="str">
        <f>IF(②選手情報入力!$AW$10&lt;1,"",VLOOKUP(T8,②選手情報入力!$AV$11:$AW$100,2,FALSE))</f>
        <v/>
      </c>
      <c r="V8" s="58" t="str">
        <f>IF(U8="","",VLOOKUP(U8,②選手情報入力!$AJ$11:$AK$100,2,FALSE))</f>
        <v/>
      </c>
      <c r="W8" s="58" t="str">
        <f>IF(U8="","",VLOOKUP(U8,②選手情報入力!$AJ$11:$AQ$100,6,FALSE))</f>
        <v/>
      </c>
      <c r="X8" s="490" t="str">
        <f>IF(②選手情報入力!W8="","",②選手情報入力!W8)</f>
        <v/>
      </c>
    </row>
    <row r="9" spans="1:24">
      <c r="B9" s="77">
        <v>2</v>
      </c>
      <c r="C9" s="76" t="str">
        <f>IF(②選手情報入力!$AQ$10&lt;2,"",VLOOKUP(B9,②選手情報入力!$AP$11:$AQ$100,2,FALSE))</f>
        <v/>
      </c>
      <c r="D9" s="58" t="str">
        <f>IF(C9="","",VLOOKUP(C9,②選手情報入力!$AD$11:$AE$100,2,FALSE))</f>
        <v/>
      </c>
      <c r="E9" s="59" t="str">
        <f>IF(C9="","",VLOOKUP(C9,②選手情報入力!$AD$11:$AJ$100,6,FALSE))</f>
        <v/>
      </c>
      <c r="F9" s="490"/>
      <c r="H9" s="77">
        <v>2</v>
      </c>
      <c r="I9" s="77" t="str">
        <f>IF(②選手情報入力!$AS$10&lt;2,"",VLOOKUP(H9,②選手情報入力!$AR$11:$AS$100,2,FALSE))</f>
        <v/>
      </c>
      <c r="J9" s="59" t="str">
        <f>IF(I9="","",VLOOKUP(I9,②選手情報入力!$AD$11:$AE$100,2,FALSE))</f>
        <v/>
      </c>
      <c r="K9" s="59" t="str">
        <f>IF(I9="","",VLOOKUP(I9,②選手情報入力!$AD$11:$AJ$100,6,FALSE))</f>
        <v/>
      </c>
      <c r="L9" s="497"/>
      <c r="N9" s="77">
        <v>2</v>
      </c>
      <c r="O9" s="77" t="str">
        <f>IF(②選手情報入力!$AU$10&lt;2,"",VLOOKUP(N9,②選手情報入力!$AT$11:$AU$100,2,FALSE))</f>
        <v/>
      </c>
      <c r="P9" s="59" t="str">
        <f>IF(O9="","",VLOOKUP(O9,②選手情報入力!$AJ$11:$AK$100,2,FALSE))</f>
        <v/>
      </c>
      <c r="Q9" s="59" t="str">
        <f>IF(O9="","",VLOOKUP(O9,②選手情報入力!$AJ$11:$AQ$100,6,FALSE))</f>
        <v/>
      </c>
      <c r="R9" s="490"/>
      <c r="T9" s="77">
        <v>2</v>
      </c>
      <c r="U9" s="77" t="str">
        <f>IF(②選手情報入力!$AW$10&lt;2,"",VLOOKUP(T9,②選手情報入力!$AV$11:$AW$100,2,FALSE))</f>
        <v/>
      </c>
      <c r="V9" s="59" t="str">
        <f>IF(U9="","",VLOOKUP(U9,②選手情報入力!$AJ$11:$AK$100,2,FALSE))</f>
        <v/>
      </c>
      <c r="W9" s="59" t="str">
        <f>IF(U9="","",VLOOKUP(U9,②選手情報入力!$AJ$11:$AQ$100,6,FALSE))</f>
        <v/>
      </c>
      <c r="X9" s="490"/>
    </row>
    <row r="10" spans="1:24">
      <c r="B10" s="77">
        <v>3</v>
      </c>
      <c r="C10" s="76" t="str">
        <f>IF(②選手情報入力!$AQ$10&lt;3,"",VLOOKUP(B10,②選手情報入力!$AP$11:$AQ$100,2,FALSE))</f>
        <v/>
      </c>
      <c r="D10" s="58" t="str">
        <f>IF(C10="","",VLOOKUP(C10,②選手情報入力!$AD$11:$AE$100,2,FALSE))</f>
        <v/>
      </c>
      <c r="E10" s="59" t="str">
        <f>IF(C10="","",VLOOKUP(C10,②選手情報入力!$AD$11:$AJ$100,6,FALSE))</f>
        <v/>
      </c>
      <c r="F10" s="490"/>
      <c r="H10" s="77">
        <v>3</v>
      </c>
      <c r="I10" s="77" t="str">
        <f>IF(②選手情報入力!$AS$10&lt;3,"",VLOOKUP(H10,②選手情報入力!$AR$11:$AS$100,2,FALSE))</f>
        <v/>
      </c>
      <c r="J10" s="59" t="str">
        <f>IF(I10="","",VLOOKUP(I10,②選手情報入力!$AD$11:$AE$100,2,FALSE))</f>
        <v/>
      </c>
      <c r="K10" s="59" t="str">
        <f>IF(I10="","",VLOOKUP(I10,②選手情報入力!$AD$11:$AJ$100,6,FALSE))</f>
        <v/>
      </c>
      <c r="L10" s="497"/>
      <c r="N10" s="77">
        <v>3</v>
      </c>
      <c r="O10" s="77" t="str">
        <f>IF(②選手情報入力!$AU$10&lt;3,"",VLOOKUP(N10,②選手情報入力!$AT$11:$AU$100,2,FALSE))</f>
        <v/>
      </c>
      <c r="P10" s="59" t="str">
        <f>IF(O10="","",VLOOKUP(O10,②選手情報入力!$AJ$11:$AK$100,2,FALSE))</f>
        <v/>
      </c>
      <c r="Q10" s="59" t="str">
        <f>IF(O10="","",VLOOKUP(O10,②選手情報入力!$AJ$11:$AQ$100,6,FALSE))</f>
        <v/>
      </c>
      <c r="R10" s="490"/>
      <c r="T10" s="77">
        <v>3</v>
      </c>
      <c r="U10" s="77" t="str">
        <f>IF(②選手情報入力!$AW$10&lt;3,"",VLOOKUP(T10,②選手情報入力!$AV$11:$AW$100,2,FALSE))</f>
        <v/>
      </c>
      <c r="V10" s="59" t="str">
        <f>IF(U10="","",VLOOKUP(U10,②選手情報入力!$AJ$11:$AK$100,2,FALSE))</f>
        <v/>
      </c>
      <c r="W10" s="59" t="str">
        <f>IF(U10="","",VLOOKUP(U10,②選手情報入力!$AJ$11:$AQ$100,6,FALSE))</f>
        <v/>
      </c>
      <c r="X10" s="490"/>
    </row>
    <row r="11" spans="1:24">
      <c r="B11" s="77">
        <v>4</v>
      </c>
      <c r="C11" s="76" t="str">
        <f>IF(②選手情報入力!$AQ$10&lt;4,"",VLOOKUP(B11,②選手情報入力!$AP$11:$AQ$100,2,FALSE))</f>
        <v/>
      </c>
      <c r="D11" s="58" t="str">
        <f>IF(C11="","",VLOOKUP(C11,②選手情報入力!$AD$11:$AE$100,2,FALSE))</f>
        <v/>
      </c>
      <c r="E11" s="59" t="str">
        <f>IF(C11="","",VLOOKUP(C11,②選手情報入力!$AD$11:$AJ$100,6,FALSE))</f>
        <v/>
      </c>
      <c r="F11" s="490"/>
      <c r="H11" s="77">
        <v>4</v>
      </c>
      <c r="I11" s="77" t="str">
        <f>IF(②選手情報入力!$AS$10&lt;4,"",VLOOKUP(H11,②選手情報入力!$AR$11:$AS$100,2,FALSE))</f>
        <v/>
      </c>
      <c r="J11" s="59" t="str">
        <f>IF(I11="","",VLOOKUP(I11,②選手情報入力!$AD$11:$AE$100,2,FALSE))</f>
        <v/>
      </c>
      <c r="K11" s="59" t="str">
        <f>IF(I11="","",VLOOKUP(I11,②選手情報入力!$AD$11:$AJ$100,6,FALSE))</f>
        <v/>
      </c>
      <c r="L11" s="497"/>
      <c r="N11" s="77">
        <v>4</v>
      </c>
      <c r="O11" s="77" t="str">
        <f>IF(②選手情報入力!$AU$10&lt;4,"",VLOOKUP(N11,②選手情報入力!$AT$11:$AU$100,2,FALSE))</f>
        <v/>
      </c>
      <c r="P11" s="59" t="str">
        <f>IF(O11="","",VLOOKUP(O11,②選手情報入力!$AJ$11:$AK$100,2,FALSE))</f>
        <v/>
      </c>
      <c r="Q11" s="59" t="str">
        <f>IF(O11="","",VLOOKUP(O11,②選手情報入力!$AJ$11:$AQ$100,6,FALSE))</f>
        <v/>
      </c>
      <c r="R11" s="490"/>
      <c r="T11" s="77">
        <v>4</v>
      </c>
      <c r="U11" s="77" t="str">
        <f>IF(②選手情報入力!$AW$10&lt;4,"",VLOOKUP(T11,②選手情報入力!$AV$11:$AW$100,2,FALSE))</f>
        <v/>
      </c>
      <c r="V11" s="59" t="str">
        <f>IF(U11="","",VLOOKUP(U11,②選手情報入力!$AJ$11:$AK$100,2,FALSE))</f>
        <v/>
      </c>
      <c r="W11" s="59" t="str">
        <f>IF(U11="","",VLOOKUP(U11,②選手情報入力!$AJ$11:$AQ$100,6,FALSE))</f>
        <v/>
      </c>
      <c r="X11" s="490"/>
    </row>
    <row r="12" spans="1:24">
      <c r="B12" s="77">
        <v>5</v>
      </c>
      <c r="C12" s="76" t="str">
        <f>IF(②選手情報入力!$AQ$10&lt;5,"",VLOOKUP(B12,②選手情報入力!$AP$11:$AQ$100,2,FALSE))</f>
        <v/>
      </c>
      <c r="D12" s="58" t="str">
        <f>IF(C12="","",VLOOKUP(C12,②選手情報入力!$AD$11:$AE$100,2,FALSE))</f>
        <v/>
      </c>
      <c r="E12" s="59" t="str">
        <f>IF(C12="","",VLOOKUP(C12,②選手情報入力!$AD$11:$AJ$100,6,FALSE))</f>
        <v/>
      </c>
      <c r="F12" s="490"/>
      <c r="H12" s="77">
        <v>5</v>
      </c>
      <c r="I12" s="77" t="str">
        <f>IF(②選手情報入力!$AS$10&lt;5,"",VLOOKUP(H12,②選手情報入力!$AR$11:$AS$100,2,FALSE))</f>
        <v/>
      </c>
      <c r="J12" s="59" t="str">
        <f>IF(I12="","",VLOOKUP(I12,②選手情報入力!$AD$11:$AE$100,2,FALSE))</f>
        <v/>
      </c>
      <c r="K12" s="59" t="str">
        <f>IF(I12="","",VLOOKUP(I12,②選手情報入力!$AD$11:$AJ$100,6,FALSE))</f>
        <v/>
      </c>
      <c r="L12" s="497"/>
      <c r="N12" s="77">
        <v>5</v>
      </c>
      <c r="O12" s="77" t="str">
        <f>IF(②選手情報入力!$AU$10&lt;5,"",VLOOKUP(N12,②選手情報入力!$AT$11:$AU$100,2,FALSE))</f>
        <v/>
      </c>
      <c r="P12" s="59" t="str">
        <f>IF(O12="","",VLOOKUP(O12,②選手情報入力!$AJ$11:$AK$100,2,FALSE))</f>
        <v/>
      </c>
      <c r="Q12" s="59" t="str">
        <f>IF(O12="","",VLOOKUP(O12,②選手情報入力!$AJ$11:$AQ$100,6,FALSE))</f>
        <v/>
      </c>
      <c r="R12" s="490"/>
      <c r="T12" s="77">
        <v>5</v>
      </c>
      <c r="U12" s="77" t="str">
        <f>IF(②選手情報入力!$AW$10&lt;5,"",VLOOKUP(T12,②選手情報入力!$AV$11:$AW$100,2,FALSE))</f>
        <v/>
      </c>
      <c r="V12" s="59" t="str">
        <f>IF(U12="","",VLOOKUP(U12,②選手情報入力!$AJ$11:$AK$100,2,FALSE))</f>
        <v/>
      </c>
      <c r="W12" s="59" t="str">
        <f>IF(U12="","",VLOOKUP(U12,②選手情報入力!$AJ$11:$AQ$100,6,FALSE))</f>
        <v/>
      </c>
      <c r="X12" s="490"/>
    </row>
    <row r="13" spans="1:24">
      <c r="B13" s="78">
        <v>6</v>
      </c>
      <c r="C13" s="76" t="str">
        <f>IF(②選手情報入力!$AQ$10&lt;6,"",VLOOKUP(B13,②選手情報入力!$AP$11:$AQ$100,2,FALSE))</f>
        <v/>
      </c>
      <c r="D13" s="58" t="str">
        <f>IF(C13="","",VLOOKUP(C13,②選手情報入力!$AD$11:$AE$100,2,FALSE))</f>
        <v/>
      </c>
      <c r="E13" s="60" t="str">
        <f>IF(C13="","",VLOOKUP(C13,②選手情報入力!$AD$11:$AJ$100,6,FALSE))</f>
        <v/>
      </c>
      <c r="F13" s="490"/>
      <c r="H13" s="78">
        <v>6</v>
      </c>
      <c r="I13" s="78" t="str">
        <f>IF(②選手情報入力!$AS$10&lt;6,"",VLOOKUP(H13,②選手情報入力!$AR$11:$AS$100,2,FALSE))</f>
        <v/>
      </c>
      <c r="J13" s="60" t="str">
        <f>IF(I13="","",VLOOKUP(I13,②選手情報入力!$AD$11:$AE$100,2,FALSE))</f>
        <v/>
      </c>
      <c r="K13" s="60" t="str">
        <f>IF(I13="","",VLOOKUP(I13,②選手情報入力!$AD$11:$AJ$100,6,FALSE))</f>
        <v/>
      </c>
      <c r="L13" s="498"/>
      <c r="N13" s="78">
        <v>6</v>
      </c>
      <c r="O13" s="78" t="str">
        <f>IF(②選手情報入力!$AU$10&lt;6,"",VLOOKUP(N13,②選手情報入力!$AT$11:$AU$100,2,FALSE))</f>
        <v/>
      </c>
      <c r="P13" s="60" t="str">
        <f>IF(O13="","",VLOOKUP(O13,②選手情報入力!$AJ$11:$AK$100,2,FALSE))</f>
        <v/>
      </c>
      <c r="Q13" s="60" t="str">
        <f>IF(O13="","",VLOOKUP(O13,②選手情報入力!$AJ$11:$AQ$100,6,FALSE))</f>
        <v/>
      </c>
      <c r="R13" s="490"/>
      <c r="T13" s="78">
        <v>6</v>
      </c>
      <c r="U13" s="78" t="str">
        <f>IF(②選手情報入力!$AW$10&lt;6,"",VLOOKUP(T13,②選手情報入力!$AV$11:$AW$100,2,FALSE))</f>
        <v/>
      </c>
      <c r="V13" s="60" t="str">
        <f>IF(U13="","",VLOOKUP(U13,②選手情報入力!$AJ$11:$AK$100,2,FALSE))</f>
        <v/>
      </c>
      <c r="W13" s="60" t="str">
        <f>IF(U13="","",VLOOKUP(U13,②選手情報入力!$AJ$11:$AQ$100,6,FALSE))</f>
        <v/>
      </c>
      <c r="X13" s="490"/>
    </row>
    <row r="14" spans="1:24">
      <c r="C14" s="79"/>
      <c r="D14" s="80" t="s">
        <v>62</v>
      </c>
      <c r="E14" s="81"/>
      <c r="F14" s="82">
        <f>IF(②選手情報入力!AQ10&gt;=4,1,0)</f>
        <v>0</v>
      </c>
      <c r="H14" s="79"/>
      <c r="I14" s="79"/>
      <c r="J14" s="80" t="s">
        <v>62</v>
      </c>
      <c r="K14" s="81"/>
      <c r="L14" s="82">
        <f>IF(②選手情報入力!AS10&gt;=4,1,0)</f>
        <v>0</v>
      </c>
      <c r="N14" s="79"/>
      <c r="O14" s="79"/>
      <c r="P14" s="80" t="s">
        <v>62</v>
      </c>
      <c r="Q14" s="81"/>
      <c r="R14" s="82">
        <f>IF(②選手情報入力!AU10&gt;=4,1,0)</f>
        <v>0</v>
      </c>
      <c r="T14" s="79"/>
      <c r="U14" s="79"/>
      <c r="V14" s="80" t="s">
        <v>62</v>
      </c>
      <c r="W14" s="81"/>
      <c r="X14" s="82">
        <f>IF(②選手情報入力!AW10&gt;=4,1,0)</f>
        <v>0</v>
      </c>
    </row>
  </sheetData>
  <sheetProtection selectLockedCells="1" selectUnlockedCells="1"/>
  <mergeCells count="10">
    <mergeCell ref="J1:L1"/>
    <mergeCell ref="R8:R13"/>
    <mergeCell ref="F8:F13"/>
    <mergeCell ref="B6:F6"/>
    <mergeCell ref="X8:X13"/>
    <mergeCell ref="N6:R6"/>
    <mergeCell ref="T6:X6"/>
    <mergeCell ref="H6:L6"/>
    <mergeCell ref="L8:L13"/>
    <mergeCell ref="P1:R1"/>
  </mergeCells>
  <phoneticPr fontId="9"/>
  <dataValidations count="1">
    <dataValidation imeMode="off" allowBlank="1" showInputMessage="1" showErrorMessage="1" sqref="U8:X13 O8:R13 I8:L13 C8:F13"/>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1"/>
  <sheetViews>
    <sheetView workbookViewId="0">
      <selection activeCell="F9" sqref="F9:G9"/>
    </sheetView>
  </sheetViews>
  <sheetFormatPr defaultColWidth="9" defaultRowHeight="13.5"/>
  <cols>
    <col min="1" max="1" width="3.625" style="91" customWidth="1"/>
    <col min="2" max="2" width="26.125" style="91" customWidth="1"/>
    <col min="3" max="3" width="10" style="91" customWidth="1"/>
    <col min="4" max="4" width="4.875" style="91" customWidth="1"/>
    <col min="5" max="5" width="9" style="91" customWidth="1"/>
    <col min="6" max="6" width="26.125" style="91" customWidth="1"/>
    <col min="7" max="7" width="15.5" style="91" customWidth="1"/>
    <col min="8" max="8" width="2.375" style="91" customWidth="1"/>
    <col min="9" max="9" width="3.375" style="91" bestFit="1" customWidth="1"/>
    <col min="10" max="10" width="9" style="91"/>
    <col min="11" max="11" width="11.625" style="91" customWidth="1"/>
    <col min="12" max="12" width="8.125" style="91" customWidth="1"/>
    <col min="13" max="13" width="11.5" style="91" customWidth="1"/>
    <col min="14" max="14" width="8.125" style="91" customWidth="1"/>
    <col min="15" max="16384" width="9" style="91"/>
  </cols>
  <sheetData>
    <row r="1" spans="1:18" ht="17.25">
      <c r="A1" s="30" t="s">
        <v>130</v>
      </c>
      <c r="B1" s="87"/>
      <c r="C1" s="499" t="s">
        <v>755</v>
      </c>
      <c r="D1" s="499"/>
      <c r="E1" s="499"/>
      <c r="F1" s="499"/>
      <c r="G1" s="89"/>
      <c r="H1" s="90"/>
    </row>
    <row r="2" spans="1:18" ht="24.75" customHeight="1">
      <c r="A2" s="513" t="s">
        <v>168</v>
      </c>
      <c r="B2" s="513"/>
      <c r="C2" s="513"/>
      <c r="D2" s="513"/>
      <c r="E2" s="513"/>
      <c r="F2" s="513"/>
      <c r="G2" s="513"/>
      <c r="H2" s="513"/>
    </row>
    <row r="3" spans="1:18" ht="30" customHeight="1">
      <c r="A3" s="521" t="str">
        <f>注意事項!C3</f>
        <v>２０２１年度 第２回名古屋地区クラス別陸上競技大会
　兼　愛知県国体選手選考会</v>
      </c>
      <c r="B3" s="521"/>
      <c r="C3" s="521"/>
      <c r="D3" s="521"/>
      <c r="E3" s="521"/>
      <c r="F3" s="521"/>
      <c r="G3" s="521"/>
      <c r="H3" s="92"/>
    </row>
    <row r="4" spans="1:18" ht="19.5" thickBot="1">
      <c r="A4" s="514" t="s">
        <v>47</v>
      </c>
      <c r="B4" s="514"/>
      <c r="C4" s="514"/>
      <c r="D4" s="514"/>
      <c r="E4" s="514"/>
      <c r="F4" s="514"/>
      <c r="G4" s="514"/>
      <c r="H4" s="514"/>
    </row>
    <row r="5" spans="1:18" ht="19.5" customHeight="1" thickBot="1">
      <c r="A5" s="93"/>
      <c r="B5" s="123" t="s">
        <v>121</v>
      </c>
      <c r="C5" s="518" t="str">
        <f>IF(①団体情報入力!C8="","",①団体情報入力!C8)</f>
        <v/>
      </c>
      <c r="D5" s="519"/>
      <c r="E5" s="519"/>
      <c r="F5" s="520"/>
      <c r="G5" s="94" t="s">
        <v>46</v>
      </c>
      <c r="H5" s="88"/>
    </row>
    <row r="6" spans="1:18" ht="22.5" customHeight="1" thickBot="1">
      <c r="A6" s="88"/>
      <c r="B6" s="122" t="str">
        <f>IF(①団体情報入力!C9="","",①団体情報入力!C9)</f>
        <v/>
      </c>
      <c r="C6" s="214" t="s">
        <v>298</v>
      </c>
      <c r="D6" s="515" t="str">
        <f>IF(①団体情報入力!C6="","",①団体情報入力!C6&amp;"　"&amp;②選手情報入力!D11)</f>
        <v/>
      </c>
      <c r="E6" s="516"/>
      <c r="F6" s="516"/>
      <c r="G6" s="517"/>
      <c r="H6" s="95"/>
    </row>
    <row r="7" spans="1:18" ht="21" customHeight="1" thickBot="1">
      <c r="A7" s="88"/>
      <c r="B7" s="502" t="s">
        <v>112</v>
      </c>
      <c r="C7" s="503"/>
      <c r="D7" s="110"/>
      <c r="E7" s="97"/>
      <c r="F7" s="225" t="str">
        <f>①団体情報入力!C2</f>
        <v>一般大学高校</v>
      </c>
      <c r="G7" s="215" t="s">
        <v>548</v>
      </c>
      <c r="H7" s="88"/>
      <c r="I7" s="177" t="s">
        <v>220</v>
      </c>
      <c r="J7" s="500" t="s">
        <v>547</v>
      </c>
      <c r="K7" s="500"/>
      <c r="L7" s="500"/>
      <c r="M7" s="500"/>
      <c r="N7" s="500"/>
      <c r="O7" s="500"/>
    </row>
    <row r="8" spans="1:18" ht="21" customHeight="1" thickBot="1">
      <c r="B8" s="98" t="s">
        <v>114</v>
      </c>
      <c r="C8" s="507">
        <f>②選手情報入力!I101</f>
        <v>0</v>
      </c>
      <c r="D8" s="508"/>
      <c r="E8" s="97"/>
      <c r="F8" s="99" t="str">
        <f>IF(①団体情報入力!C2="一般大学高校","参加数✕1000円","参加数✕800円")</f>
        <v>参加数✕1000円</v>
      </c>
      <c r="G8" s="100">
        <f>IF(①団体情報入力!C2="一般大学高校",C8*1000,C8*800)</f>
        <v>0</v>
      </c>
      <c r="H8" s="113"/>
      <c r="I8" s="177" t="s">
        <v>220</v>
      </c>
      <c r="J8" s="500"/>
      <c r="K8" s="500"/>
      <c r="L8" s="500"/>
      <c r="M8" s="500"/>
      <c r="N8" s="500"/>
      <c r="O8" s="500"/>
      <c r="R8" s="91" t="s">
        <v>544</v>
      </c>
    </row>
    <row r="9" spans="1:18" ht="21" customHeight="1" thickBot="1">
      <c r="A9" s="88"/>
      <c r="B9" s="101" t="s">
        <v>115</v>
      </c>
      <c r="C9" s="511">
        <f>②選手情報入力!I102</f>
        <v>0</v>
      </c>
      <c r="D9" s="512"/>
      <c r="E9" s="97"/>
      <c r="F9" s="318" t="s">
        <v>601</v>
      </c>
      <c r="G9" s="319">
        <f>C9*1400</f>
        <v>0</v>
      </c>
      <c r="H9" s="88"/>
      <c r="J9" s="500"/>
      <c r="K9" s="500"/>
      <c r="L9" s="500"/>
      <c r="M9" s="500"/>
      <c r="N9" s="500"/>
      <c r="O9" s="500"/>
    </row>
    <row r="10" spans="1:18" ht="21" customHeight="1" thickTop="1" thickBot="1">
      <c r="A10" s="88"/>
      <c r="B10" s="112" t="s">
        <v>118</v>
      </c>
      <c r="C10" s="118">
        <f>IF(①団体情報入力!C11="",0,①団体情報入力!C11)</f>
        <v>0</v>
      </c>
      <c r="D10" s="111" t="s">
        <v>119</v>
      </c>
      <c r="F10" s="174" t="s">
        <v>602</v>
      </c>
      <c r="G10" s="172">
        <f>C10*1200</f>
        <v>0</v>
      </c>
      <c r="H10" s="88"/>
    </row>
    <row r="11" spans="1:18" ht="21" customHeight="1" thickBot="1">
      <c r="A11" s="88"/>
      <c r="F11" s="276" t="s">
        <v>219</v>
      </c>
      <c r="G11" s="275">
        <f>SUM(G8:G10)</f>
        <v>0</v>
      </c>
      <c r="H11" s="88"/>
      <c r="I11" s="173"/>
    </row>
    <row r="12" spans="1:18" ht="18.75" customHeight="1" thickBot="1">
      <c r="A12" s="88"/>
      <c r="B12" s="430" t="s">
        <v>123</v>
      </c>
      <c r="C12" s="431"/>
      <c r="D12" s="431"/>
      <c r="E12" s="432"/>
      <c r="F12" s="109" t="s">
        <v>126</v>
      </c>
      <c r="G12" s="130" t="str">
        <f>IF(②選手情報入力!I105=0,"",②選手情報入力!I105)</f>
        <v/>
      </c>
      <c r="H12" s="88"/>
      <c r="I12" s="173"/>
    </row>
    <row r="13" spans="1:18" ht="18.75" customHeight="1">
      <c r="A13" s="103"/>
      <c r="B13" s="119" t="str">
        <f>IF(①団体情報入力!B12="","",①団体情報入力!B12)</f>
        <v/>
      </c>
      <c r="C13" s="509" t="str">
        <f>IF(①団体情報入力!F12="","",①団体情報入力!F12)</f>
        <v/>
      </c>
      <c r="D13" s="509"/>
      <c r="E13" s="510"/>
      <c r="H13" s="88"/>
      <c r="I13" s="209"/>
    </row>
    <row r="14" spans="1:18" ht="18.75" customHeight="1" thickBot="1">
      <c r="A14" s="88"/>
      <c r="B14" s="120" t="str">
        <f>IF(①団体情報入力!B13="","",①団体情報入力!B13)</f>
        <v/>
      </c>
      <c r="C14" s="504" t="str">
        <f>IF(①団体情報入力!F13="","",①団体情報入力!F13)</f>
        <v/>
      </c>
      <c r="D14" s="505"/>
      <c r="E14" s="506"/>
      <c r="F14" s="501">
        <f ca="1">TODAY()</f>
        <v>44263</v>
      </c>
      <c r="G14" s="501"/>
      <c r="H14" s="88"/>
      <c r="I14" s="209"/>
    </row>
    <row r="15" spans="1:18" ht="18.75" customHeight="1">
      <c r="A15" s="88"/>
      <c r="B15" s="113"/>
      <c r="C15" s="113"/>
      <c r="D15" s="113"/>
      <c r="E15" s="113"/>
      <c r="F15" s="113"/>
      <c r="G15" s="113"/>
      <c r="H15" s="88"/>
      <c r="I15" s="177"/>
      <c r="J15" s="178"/>
    </row>
    <row r="16" spans="1:18" ht="14.25">
      <c r="A16" s="88"/>
      <c r="B16" s="121" t="s">
        <v>169</v>
      </c>
      <c r="C16" s="61"/>
      <c r="D16" s="61"/>
      <c r="E16" s="102"/>
      <c r="H16" s="88"/>
    </row>
    <row r="17" spans="1:8" ht="14.25">
      <c r="A17" s="88"/>
      <c r="C17" s="96"/>
      <c r="D17" s="96"/>
      <c r="E17" s="102"/>
      <c r="H17" s="88"/>
    </row>
    <row r="18" spans="1:8" ht="14.25">
      <c r="A18" s="88"/>
      <c r="E18" s="102"/>
      <c r="H18" s="88"/>
    </row>
    <row r="19" spans="1:8" ht="14.25">
      <c r="A19" s="88"/>
      <c r="B19" s="102"/>
      <c r="C19" s="102"/>
      <c r="D19" s="102"/>
      <c r="E19" s="102"/>
      <c r="H19" s="88"/>
    </row>
    <row r="20" spans="1:8" ht="14.25">
      <c r="A20" s="88"/>
      <c r="B20" s="103"/>
      <c r="C20" s="103"/>
      <c r="D20" s="103"/>
      <c r="E20" s="103"/>
      <c r="F20" s="103"/>
      <c r="G20" s="103"/>
      <c r="H20" s="88"/>
    </row>
    <row r="21" spans="1:8" ht="14.25">
      <c r="A21" s="88"/>
      <c r="B21" s="102"/>
      <c r="C21" s="102"/>
      <c r="D21" s="102"/>
      <c r="E21" s="102"/>
      <c r="H21" s="88"/>
    </row>
    <row r="22" spans="1:8" ht="18.75">
      <c r="A22" s="88"/>
      <c r="B22" s="104"/>
      <c r="C22" s="104"/>
      <c r="D22" s="104"/>
      <c r="E22" s="104"/>
      <c r="H22" s="88"/>
    </row>
    <row r="23" spans="1:8" ht="18.75">
      <c r="A23" s="88"/>
      <c r="B23" s="104"/>
      <c r="C23" s="104"/>
      <c r="D23" s="104"/>
      <c r="E23" s="104"/>
      <c r="F23" s="104"/>
      <c r="G23" s="104"/>
      <c r="H23" s="88"/>
    </row>
    <row r="24" spans="1:8" ht="14.25">
      <c r="A24" s="88"/>
      <c r="B24" s="105"/>
      <c r="C24" s="102"/>
      <c r="D24" s="102"/>
      <c r="E24" s="102"/>
      <c r="F24" s="106"/>
      <c r="G24" s="102"/>
      <c r="H24" s="88"/>
    </row>
    <row r="25" spans="1:8" ht="14.25">
      <c r="B25" s="105"/>
      <c r="C25" s="102"/>
      <c r="D25" s="102"/>
      <c r="E25" s="102"/>
      <c r="F25" s="106"/>
      <c r="G25" s="102"/>
    </row>
    <row r="26" spans="1:8" ht="14.25">
      <c r="B26" s="105"/>
      <c r="C26" s="102"/>
      <c r="D26" s="102"/>
      <c r="E26" s="102"/>
      <c r="F26" s="106"/>
      <c r="G26" s="102"/>
    </row>
    <row r="27" spans="1:8" ht="14.25">
      <c r="B27" s="105"/>
      <c r="C27" s="102"/>
      <c r="D27" s="102"/>
      <c r="E27" s="102"/>
      <c r="F27" s="106"/>
      <c r="G27" s="102"/>
    </row>
    <row r="28" spans="1:8" ht="14.25">
      <c r="B28" s="105"/>
      <c r="C28" s="102"/>
      <c r="D28" s="102"/>
      <c r="E28" s="102"/>
      <c r="F28" s="106"/>
      <c r="G28" s="102"/>
    </row>
    <row r="29" spans="1:8" ht="14.25">
      <c r="B29" s="105"/>
      <c r="C29" s="102"/>
      <c r="D29" s="102"/>
      <c r="E29" s="102"/>
      <c r="F29" s="106"/>
      <c r="G29" s="102"/>
    </row>
    <row r="30" spans="1:8" ht="14.25">
      <c r="B30" s="105"/>
      <c r="C30" s="102"/>
      <c r="D30" s="102"/>
      <c r="E30" s="102"/>
      <c r="F30" s="106"/>
      <c r="G30" s="102"/>
    </row>
    <row r="31" spans="1:8" ht="14.25">
      <c r="B31" s="105"/>
      <c r="C31" s="102"/>
      <c r="D31" s="102"/>
      <c r="E31" s="102"/>
      <c r="F31" s="106"/>
      <c r="G31" s="102"/>
    </row>
  </sheetData>
  <sheetProtection sheet="1" objects="1" scenarios="1" selectLockedCells="1"/>
  <mergeCells count="14">
    <mergeCell ref="C1:F1"/>
    <mergeCell ref="J7:O9"/>
    <mergeCell ref="F14:G14"/>
    <mergeCell ref="B7:C7"/>
    <mergeCell ref="C14:E14"/>
    <mergeCell ref="C8:D8"/>
    <mergeCell ref="C13:E13"/>
    <mergeCell ref="B12:E12"/>
    <mergeCell ref="C9:D9"/>
    <mergeCell ref="A2:H2"/>
    <mergeCell ref="A4:H4"/>
    <mergeCell ref="D6:G6"/>
    <mergeCell ref="C5:F5"/>
    <mergeCell ref="A3:G3"/>
  </mergeCells>
  <phoneticPr fontId="9"/>
  <dataValidations count="1">
    <dataValidation imeMode="off" allowBlank="1" showInputMessage="1" showErrorMessage="1" sqref="G1"/>
  </dataValidations>
  <printOptions horizontalCentered="1"/>
  <pageMargins left="0.39370078740157483" right="0.39370078740157483" top="0.59055118110236227" bottom="0.59055118110236227" header="0.31496062992125984" footer="0.31496062992125984"/>
  <pageSetup paperSize="9" scale="4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zoomScaleNormal="100" zoomScaleSheetLayoutView="100" workbookViewId="0">
      <selection activeCell="A2" sqref="A2:K2"/>
    </sheetView>
  </sheetViews>
  <sheetFormatPr defaultRowHeight="13.5"/>
  <cols>
    <col min="1" max="1" width="9" style="248"/>
    <col min="2" max="2" width="50.375" style="248" customWidth="1"/>
    <col min="3" max="3" width="9" style="248"/>
    <col min="4" max="4" width="9.25" style="248" bestFit="1" customWidth="1"/>
    <col min="5" max="7" width="9" style="248"/>
    <col min="8" max="8" width="9.25" style="248" bestFit="1" customWidth="1"/>
    <col min="9" max="16384" width="9" style="248"/>
  </cols>
  <sheetData>
    <row r="1" spans="1:11" ht="26.45" customHeight="1">
      <c r="A1" s="524"/>
      <c r="B1" s="524"/>
      <c r="C1" s="524"/>
      <c r="D1" s="524"/>
      <c r="E1" s="524"/>
      <c r="F1" s="524"/>
      <c r="G1" s="524"/>
      <c r="H1" s="524"/>
      <c r="I1" s="524"/>
      <c r="J1" s="524"/>
      <c r="K1" s="524"/>
    </row>
    <row r="2" spans="1:11" ht="18" thickBot="1">
      <c r="A2" s="525" t="s">
        <v>577</v>
      </c>
      <c r="B2" s="525"/>
      <c r="C2" s="525"/>
      <c r="D2" s="525"/>
      <c r="E2" s="525"/>
      <c r="F2" s="525"/>
      <c r="G2" s="525"/>
      <c r="H2" s="525"/>
      <c r="I2" s="525"/>
      <c r="J2" s="525"/>
      <c r="K2" s="525"/>
    </row>
    <row r="3" spans="1:11" ht="72.599999999999994" customHeight="1" thickTop="1" thickBot="1">
      <c r="A3" s="526" t="s">
        <v>578</v>
      </c>
      <c r="B3" s="527"/>
      <c r="C3" s="527"/>
      <c r="D3" s="527"/>
      <c r="E3" s="527"/>
      <c r="F3" s="527"/>
      <c r="G3" s="527"/>
      <c r="H3" s="527"/>
      <c r="I3" s="527"/>
      <c r="J3" s="527"/>
      <c r="K3" s="528"/>
    </row>
    <row r="4" spans="1:11" s="250" customFormat="1" ht="12.75" thickTop="1">
      <c r="A4" s="249" t="s">
        <v>579</v>
      </c>
    </row>
    <row r="5" spans="1:11" s="250" customFormat="1" ht="12.75" thickBot="1">
      <c r="A5" s="529" t="s">
        <v>580</v>
      </c>
      <c r="B5" s="529"/>
      <c r="C5" s="529"/>
      <c r="D5" s="529"/>
      <c r="E5" s="529"/>
      <c r="F5" s="529"/>
      <c r="G5" s="529"/>
      <c r="H5" s="529"/>
      <c r="I5" s="529"/>
      <c r="J5" s="529"/>
      <c r="K5" s="529"/>
    </row>
    <row r="6" spans="1:11" ht="33.950000000000003" customHeight="1">
      <c r="A6" s="251" t="s">
        <v>581</v>
      </c>
      <c r="B6" s="252" t="s">
        <v>582</v>
      </c>
      <c r="C6" s="253"/>
      <c r="D6" s="253"/>
      <c r="E6" s="253"/>
      <c r="F6" s="253"/>
      <c r="G6" s="253"/>
      <c r="H6" s="253"/>
      <c r="I6" s="254"/>
      <c r="J6" s="255"/>
      <c r="K6" s="256"/>
    </row>
    <row r="7" spans="1:11" ht="20.25" customHeight="1">
      <c r="A7" s="257">
        <v>1</v>
      </c>
      <c r="B7" s="258" t="s">
        <v>583</v>
      </c>
      <c r="C7" s="259"/>
      <c r="D7" s="259"/>
      <c r="E7" s="259"/>
      <c r="F7" s="259"/>
      <c r="G7" s="259"/>
      <c r="H7" s="259"/>
      <c r="I7" s="260"/>
      <c r="J7" s="259"/>
      <c r="K7" s="261"/>
    </row>
    <row r="8" spans="1:11" ht="20.25" customHeight="1">
      <c r="A8" s="257">
        <v>2</v>
      </c>
      <c r="B8" s="259" t="s">
        <v>584</v>
      </c>
      <c r="C8" s="259"/>
      <c r="D8" s="259"/>
      <c r="E8" s="259"/>
      <c r="F8" s="259"/>
      <c r="G8" s="259"/>
      <c r="H8" s="259"/>
      <c r="I8" s="260"/>
      <c r="J8" s="259"/>
      <c r="K8" s="261"/>
    </row>
    <row r="9" spans="1:11" ht="20.25" customHeight="1">
      <c r="A9" s="257">
        <v>3</v>
      </c>
      <c r="B9" s="259" t="s">
        <v>585</v>
      </c>
      <c r="C9" s="259"/>
      <c r="D9" s="259"/>
      <c r="E9" s="259"/>
      <c r="F9" s="259"/>
      <c r="G9" s="259"/>
      <c r="H9" s="259"/>
      <c r="I9" s="260"/>
      <c r="J9" s="259"/>
      <c r="K9" s="261"/>
    </row>
    <row r="10" spans="1:11" ht="20.25" customHeight="1">
      <c r="A10" s="257">
        <v>4</v>
      </c>
      <c r="B10" s="259" t="s">
        <v>586</v>
      </c>
      <c r="C10" s="259"/>
      <c r="D10" s="259"/>
      <c r="E10" s="259"/>
      <c r="F10" s="259"/>
      <c r="G10" s="259"/>
      <c r="H10" s="259"/>
      <c r="I10" s="260"/>
      <c r="J10" s="259"/>
      <c r="K10" s="261"/>
    </row>
    <row r="11" spans="1:11" ht="20.25" customHeight="1">
      <c r="A11" s="257">
        <v>5</v>
      </c>
      <c r="B11" s="259" t="s">
        <v>587</v>
      </c>
      <c r="C11" s="259"/>
      <c r="D11" s="259"/>
      <c r="E11" s="259"/>
      <c r="F11" s="259"/>
      <c r="G11" s="259"/>
      <c r="H11" s="259"/>
      <c r="I11" s="260"/>
      <c r="J11" s="259"/>
      <c r="K11" s="261"/>
    </row>
    <row r="12" spans="1:11" ht="20.25" customHeight="1">
      <c r="A12" s="257">
        <v>6</v>
      </c>
      <c r="B12" s="259" t="s">
        <v>588</v>
      </c>
      <c r="C12" s="259"/>
      <c r="D12" s="259"/>
      <c r="E12" s="259"/>
      <c r="F12" s="259"/>
      <c r="G12" s="259"/>
      <c r="H12" s="259"/>
      <c r="I12" s="260"/>
      <c r="J12" s="259"/>
      <c r="K12" s="261"/>
    </row>
    <row r="13" spans="1:11" ht="20.25" customHeight="1">
      <c r="A13" s="257">
        <v>7</v>
      </c>
      <c r="B13" s="259" t="s">
        <v>589</v>
      </c>
      <c r="C13" s="259"/>
      <c r="D13" s="259"/>
      <c r="E13" s="259"/>
      <c r="F13" s="259"/>
      <c r="G13" s="259"/>
      <c r="H13" s="259"/>
      <c r="I13" s="260"/>
      <c r="J13" s="259"/>
      <c r="K13" s="261"/>
    </row>
    <row r="14" spans="1:11" ht="20.25" customHeight="1">
      <c r="A14" s="257">
        <v>8</v>
      </c>
      <c r="B14" s="259" t="s">
        <v>590</v>
      </c>
      <c r="C14" s="259"/>
      <c r="D14" s="259"/>
      <c r="E14" s="259"/>
      <c r="F14" s="259"/>
      <c r="G14" s="259"/>
      <c r="H14" s="259"/>
      <c r="I14" s="260"/>
      <c r="J14" s="259"/>
      <c r="K14" s="261"/>
    </row>
    <row r="15" spans="1:11" ht="20.25" customHeight="1">
      <c r="A15" s="257">
        <v>9</v>
      </c>
      <c r="B15" s="259" t="s">
        <v>591</v>
      </c>
      <c r="C15" s="259"/>
      <c r="D15" s="259"/>
      <c r="E15" s="259"/>
      <c r="F15" s="259"/>
      <c r="G15" s="259"/>
      <c r="H15" s="259"/>
      <c r="I15" s="260"/>
      <c r="J15" s="259"/>
      <c r="K15" s="261"/>
    </row>
    <row r="16" spans="1:11" ht="20.25" customHeight="1">
      <c r="A16" s="257">
        <v>10</v>
      </c>
      <c r="B16" s="259" t="s">
        <v>592</v>
      </c>
      <c r="C16" s="259"/>
      <c r="D16" s="259"/>
      <c r="E16" s="259"/>
      <c r="F16" s="259"/>
      <c r="G16" s="259"/>
      <c r="H16" s="259"/>
      <c r="I16" s="260"/>
      <c r="J16" s="259"/>
      <c r="K16" s="261"/>
    </row>
    <row r="17" spans="1:11" ht="20.25" customHeight="1">
      <c r="A17" s="257">
        <v>11</v>
      </c>
      <c r="B17" s="259" t="s">
        <v>593</v>
      </c>
      <c r="C17" s="262" t="s">
        <v>594</v>
      </c>
      <c r="D17" s="262" t="s">
        <v>594</v>
      </c>
      <c r="E17" s="262" t="s">
        <v>594</v>
      </c>
      <c r="F17" s="262" t="s">
        <v>594</v>
      </c>
      <c r="G17" s="262" t="s">
        <v>594</v>
      </c>
      <c r="H17" s="262" t="s">
        <v>594</v>
      </c>
      <c r="I17" s="263" t="s">
        <v>594</v>
      </c>
      <c r="J17" s="262" t="s">
        <v>594</v>
      </c>
      <c r="K17" s="264" t="s">
        <v>594</v>
      </c>
    </row>
    <row r="18" spans="1:11" ht="20.25" customHeight="1" thickBot="1">
      <c r="A18" s="265">
        <v>12</v>
      </c>
      <c r="B18" s="266" t="s">
        <v>595</v>
      </c>
      <c r="C18" s="266"/>
      <c r="D18" s="266"/>
      <c r="E18" s="266"/>
      <c r="F18" s="266"/>
      <c r="G18" s="266"/>
      <c r="H18" s="266"/>
      <c r="I18" s="267"/>
      <c r="J18" s="266"/>
      <c r="K18" s="268"/>
    </row>
    <row r="19" spans="1:11" ht="12.6" customHeight="1"/>
    <row r="20" spans="1:11" s="269" customFormat="1" ht="14.25">
      <c r="A20" s="522" t="s">
        <v>596</v>
      </c>
      <c r="B20" s="523"/>
      <c r="C20" s="522" t="s">
        <v>597</v>
      </c>
      <c r="D20" s="522"/>
      <c r="E20" s="522"/>
      <c r="F20" s="522"/>
      <c r="G20" s="522"/>
      <c r="H20" s="522"/>
      <c r="I20" s="522"/>
      <c r="J20" s="522"/>
      <c r="K20" s="522"/>
    </row>
    <row r="21" spans="1:11" s="269" customFormat="1" ht="13.5" customHeight="1">
      <c r="C21" s="270" t="s">
        <v>598</v>
      </c>
    </row>
    <row r="22" spans="1:11" s="269" customFormat="1" ht="14.25">
      <c r="A22" s="522" t="s">
        <v>599</v>
      </c>
      <c r="B22" s="523"/>
      <c r="C22" s="271" t="s">
        <v>600</v>
      </c>
    </row>
    <row r="23" spans="1:11" s="269" customFormat="1" ht="14.25">
      <c r="A23" s="272"/>
      <c r="B23" s="273"/>
      <c r="C23" s="271"/>
    </row>
  </sheetData>
  <mergeCells count="7">
    <mergeCell ref="A22:B22"/>
    <mergeCell ref="A1:K1"/>
    <mergeCell ref="A2:K2"/>
    <mergeCell ref="A3:K3"/>
    <mergeCell ref="A5:K5"/>
    <mergeCell ref="A20:B20"/>
    <mergeCell ref="C20:K20"/>
  </mergeCells>
  <phoneticPr fontId="44"/>
  <printOptions horizontalCentered="1"/>
  <pageMargins left="0.23622047244094491" right="0.23622047244094491" top="0.39370078740157483" bottom="0.39370078740157483" header="0.31496062992125984" footer="0.31496062992125984"/>
  <pageSetup paperSize="9" scale="8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59999389629810485"/>
  </sheetPr>
  <dimension ref="A1:Q22"/>
  <sheetViews>
    <sheetView workbookViewId="0">
      <selection activeCell="Q9" sqref="Q9"/>
    </sheetView>
  </sheetViews>
  <sheetFormatPr defaultRowHeight="13.5"/>
  <cols>
    <col min="1" max="1" width="4.875" style="179" customWidth="1"/>
    <col min="2" max="2" width="30" style="179" customWidth="1"/>
    <col min="3" max="5" width="6.75" style="179" customWidth="1"/>
    <col min="6" max="6" width="3" style="179" customWidth="1"/>
    <col min="7" max="7" width="3.625" style="179" customWidth="1"/>
    <col min="8" max="17" width="6.75" style="179" customWidth="1"/>
    <col min="18" max="16384" width="9" style="179"/>
  </cols>
  <sheetData>
    <row r="1" spans="1:17" s="11" customFormat="1" ht="17.25">
      <c r="A1" s="14"/>
      <c r="B1" s="176" t="s">
        <v>255</v>
      </c>
      <c r="C1" s="175"/>
      <c r="D1" s="175"/>
      <c r="E1" s="175"/>
      <c r="F1" s="175"/>
      <c r="G1" s="175"/>
      <c r="H1" s="175"/>
      <c r="I1" s="175"/>
      <c r="J1" s="175"/>
      <c r="K1" s="175"/>
    </row>
    <row r="2" spans="1:17" ht="25.7" customHeight="1"/>
    <row r="3" spans="1:17" ht="42" customHeight="1">
      <c r="G3" s="181" t="s">
        <v>223</v>
      </c>
    </row>
    <row r="4" spans="1:17" ht="18.95" customHeight="1">
      <c r="A4" s="182" t="s">
        <v>224</v>
      </c>
    </row>
    <row r="5" spans="1:17" customFormat="1" ht="17.25">
      <c r="A5" s="183" t="s">
        <v>225</v>
      </c>
    </row>
    <row r="6" spans="1:17" ht="17.25">
      <c r="A6" s="182" t="s">
        <v>226</v>
      </c>
    </row>
    <row r="7" spans="1:17" ht="9.75" customHeight="1"/>
    <row r="8" spans="1:17" ht="29.85" customHeight="1">
      <c r="A8" s="184" t="s">
        <v>227</v>
      </c>
      <c r="B8" s="185" t="s">
        <v>228</v>
      </c>
      <c r="C8" s="186"/>
      <c r="D8" s="186"/>
      <c r="E8" s="186"/>
      <c r="F8" s="540"/>
      <c r="G8" s="537"/>
      <c r="H8" s="186"/>
      <c r="I8" s="186"/>
      <c r="J8" s="186"/>
      <c r="K8" s="186"/>
      <c r="L8" s="186"/>
      <c r="M8" s="186"/>
      <c r="N8" s="186"/>
      <c r="O8" s="186"/>
      <c r="P8" s="186"/>
      <c r="Q8" s="186"/>
    </row>
    <row r="9" spans="1:17" ht="25.15" customHeight="1">
      <c r="A9" s="187" t="s">
        <v>229</v>
      </c>
      <c r="B9" s="188" t="s">
        <v>230</v>
      </c>
      <c r="C9" s="180"/>
      <c r="D9" s="180"/>
      <c r="E9" s="180"/>
      <c r="F9" s="536"/>
      <c r="G9" s="537"/>
      <c r="H9" s="180"/>
      <c r="I9" s="180"/>
      <c r="J9" s="180"/>
      <c r="K9" s="180"/>
      <c r="L9" s="180"/>
      <c r="M9" s="180"/>
      <c r="N9" s="180"/>
      <c r="O9" s="180"/>
      <c r="P9" s="180"/>
      <c r="Q9" s="180"/>
    </row>
    <row r="10" spans="1:17" ht="25.15" customHeight="1">
      <c r="A10" s="185" t="s">
        <v>231</v>
      </c>
      <c r="B10" s="188" t="s">
        <v>232</v>
      </c>
      <c r="C10" s="180"/>
      <c r="D10" s="180"/>
      <c r="E10" s="180"/>
      <c r="F10" s="536"/>
      <c r="G10" s="537"/>
      <c r="H10" s="180"/>
      <c r="I10" s="180"/>
      <c r="J10" s="180"/>
      <c r="K10" s="180"/>
      <c r="L10" s="180"/>
      <c r="M10" s="180"/>
      <c r="N10" s="180"/>
      <c r="O10" s="180"/>
      <c r="P10" s="180"/>
      <c r="Q10" s="180"/>
    </row>
    <row r="11" spans="1:17" ht="25.15" customHeight="1">
      <c r="A11" s="185" t="s">
        <v>233</v>
      </c>
      <c r="B11" s="188" t="s">
        <v>234</v>
      </c>
      <c r="C11" s="180"/>
      <c r="D11" s="180"/>
      <c r="E11" s="180"/>
      <c r="F11" s="536"/>
      <c r="G11" s="537"/>
      <c r="H11" s="180"/>
      <c r="I11" s="180"/>
      <c r="J11" s="180"/>
      <c r="K11" s="180"/>
      <c r="L11" s="180"/>
      <c r="M11" s="180"/>
      <c r="N11" s="180"/>
      <c r="O11" s="180"/>
      <c r="P11" s="180"/>
      <c r="Q11" s="180"/>
    </row>
    <row r="12" spans="1:17" ht="25.15" customHeight="1">
      <c r="A12" s="185" t="s">
        <v>221</v>
      </c>
      <c r="B12" s="189" t="s">
        <v>235</v>
      </c>
      <c r="C12" s="180"/>
      <c r="D12" s="180"/>
      <c r="E12" s="180"/>
      <c r="F12" s="536"/>
      <c r="G12" s="537"/>
      <c r="H12" s="180"/>
      <c r="I12" s="180"/>
      <c r="J12" s="180"/>
      <c r="K12" s="180"/>
      <c r="L12" s="180"/>
      <c r="M12" s="180"/>
      <c r="N12" s="180"/>
      <c r="O12" s="180"/>
      <c r="P12" s="180"/>
      <c r="Q12" s="180"/>
    </row>
    <row r="13" spans="1:17" ht="25.15" customHeight="1">
      <c r="A13" s="185" t="s">
        <v>236</v>
      </c>
      <c r="B13" s="188" t="s">
        <v>237</v>
      </c>
      <c r="C13" s="180"/>
      <c r="D13" s="180"/>
      <c r="E13" s="180"/>
      <c r="F13" s="536"/>
      <c r="G13" s="537"/>
      <c r="H13" s="180"/>
      <c r="I13" s="180"/>
      <c r="J13" s="180"/>
      <c r="K13" s="180"/>
      <c r="L13" s="180"/>
      <c r="M13" s="180"/>
      <c r="N13" s="180"/>
      <c r="O13" s="180"/>
      <c r="P13" s="180"/>
      <c r="Q13" s="180"/>
    </row>
    <row r="14" spans="1:17" ht="25.15" customHeight="1">
      <c r="A14" s="185" t="s">
        <v>238</v>
      </c>
      <c r="B14" s="188" t="s">
        <v>239</v>
      </c>
      <c r="C14" s="180"/>
      <c r="D14" s="180"/>
      <c r="E14" s="180"/>
      <c r="F14" s="536"/>
      <c r="G14" s="537"/>
      <c r="H14" s="180"/>
      <c r="I14" s="180"/>
      <c r="J14" s="180"/>
      <c r="K14" s="180"/>
      <c r="L14" s="180"/>
      <c r="M14" s="180"/>
      <c r="N14" s="180"/>
      <c r="O14" s="180"/>
      <c r="P14" s="180"/>
      <c r="Q14" s="180"/>
    </row>
    <row r="15" spans="1:17" ht="25.15" customHeight="1">
      <c r="A15" s="185" t="s">
        <v>240</v>
      </c>
      <c r="B15" s="188" t="s">
        <v>241</v>
      </c>
      <c r="C15" s="180"/>
      <c r="D15" s="180"/>
      <c r="E15" s="180"/>
      <c r="F15" s="536"/>
      <c r="G15" s="537"/>
      <c r="H15" s="180"/>
      <c r="I15" s="180"/>
      <c r="J15" s="180"/>
      <c r="K15" s="180"/>
      <c r="L15" s="180"/>
      <c r="M15" s="180"/>
      <c r="N15" s="180"/>
      <c r="O15" s="180"/>
      <c r="P15" s="180"/>
      <c r="Q15" s="180"/>
    </row>
    <row r="16" spans="1:17" ht="25.15" customHeight="1">
      <c r="A16" s="185" t="s">
        <v>242</v>
      </c>
      <c r="B16" s="188" t="s">
        <v>243</v>
      </c>
      <c r="C16" s="180"/>
      <c r="D16" s="180"/>
      <c r="E16" s="180"/>
      <c r="F16" s="536"/>
      <c r="G16" s="537"/>
      <c r="H16" s="180"/>
      <c r="I16" s="180"/>
      <c r="J16" s="180"/>
      <c r="K16" s="180"/>
      <c r="L16" s="180"/>
      <c r="M16" s="180"/>
      <c r="N16" s="180"/>
      <c r="O16" s="180"/>
      <c r="P16" s="180"/>
      <c r="Q16" s="180"/>
    </row>
    <row r="17" spans="1:17" ht="25.15" customHeight="1">
      <c r="A17" s="185" t="s">
        <v>244</v>
      </c>
      <c r="B17" s="188" t="s">
        <v>245</v>
      </c>
      <c r="C17" s="180"/>
      <c r="D17" s="180"/>
      <c r="E17" s="180"/>
      <c r="F17" s="536"/>
      <c r="G17" s="537"/>
      <c r="H17" s="180"/>
      <c r="I17" s="180"/>
      <c r="J17" s="180"/>
      <c r="K17" s="180"/>
      <c r="L17" s="180"/>
      <c r="M17" s="180"/>
      <c r="N17" s="180"/>
      <c r="O17" s="180"/>
      <c r="P17" s="180"/>
      <c r="Q17" s="180"/>
    </row>
    <row r="18" spans="1:17" ht="25.15" customHeight="1">
      <c r="A18" s="184">
        <v>10</v>
      </c>
      <c r="B18" s="188" t="s">
        <v>246</v>
      </c>
      <c r="C18" s="180"/>
      <c r="D18" s="180"/>
      <c r="E18" s="180"/>
      <c r="F18" s="536"/>
      <c r="G18" s="537"/>
      <c r="H18" s="180"/>
      <c r="I18" s="180"/>
      <c r="J18" s="180"/>
      <c r="K18" s="180"/>
      <c r="L18" s="180"/>
      <c r="M18" s="180"/>
      <c r="N18" s="180"/>
      <c r="O18" s="180"/>
      <c r="P18" s="180"/>
      <c r="Q18" s="180"/>
    </row>
    <row r="19" spans="1:17" ht="25.15" customHeight="1">
      <c r="A19" s="190">
        <v>11</v>
      </c>
      <c r="B19" s="188" t="s">
        <v>247</v>
      </c>
      <c r="C19" s="191" t="s">
        <v>248</v>
      </c>
      <c r="D19" s="191" t="s">
        <v>249</v>
      </c>
      <c r="E19" s="191" t="s">
        <v>249</v>
      </c>
      <c r="F19" s="538" t="s">
        <v>248</v>
      </c>
      <c r="G19" s="539"/>
      <c r="H19" s="191" t="s">
        <v>249</v>
      </c>
      <c r="I19" s="191" t="s">
        <v>250</v>
      </c>
      <c r="J19" s="191" t="s">
        <v>248</v>
      </c>
      <c r="K19" s="191" t="s">
        <v>251</v>
      </c>
      <c r="L19" s="191" t="s">
        <v>248</v>
      </c>
      <c r="M19" s="191" t="s">
        <v>248</v>
      </c>
      <c r="N19" s="191" t="s">
        <v>248</v>
      </c>
      <c r="O19" s="191" t="s">
        <v>249</v>
      </c>
      <c r="P19" s="191" t="s">
        <v>248</v>
      </c>
      <c r="Q19" s="191" t="s">
        <v>251</v>
      </c>
    </row>
    <row r="20" spans="1:17" ht="35.450000000000003" customHeight="1">
      <c r="A20" s="192" t="s">
        <v>252</v>
      </c>
      <c r="B20" s="193"/>
      <c r="C20" s="530" t="s">
        <v>222</v>
      </c>
      <c r="D20" s="531"/>
      <c r="E20" s="532"/>
      <c r="F20" s="533" t="str">
        <f>IF(①団体情報入力!C4="","",①団体情報入力!C4)</f>
        <v/>
      </c>
      <c r="G20" s="534"/>
      <c r="H20" s="534"/>
      <c r="I20" s="534"/>
      <c r="J20" s="534"/>
      <c r="K20" s="534"/>
      <c r="L20" s="534"/>
      <c r="M20" s="534"/>
      <c r="N20" s="534"/>
      <c r="O20" s="534"/>
      <c r="P20" s="534"/>
      <c r="Q20" s="535"/>
    </row>
    <row r="21" spans="1:17" ht="17.25" customHeight="1">
      <c r="A21" s="194" t="s">
        <v>253</v>
      </c>
    </row>
    <row r="22" spans="1:17" ht="17.25" customHeight="1">
      <c r="A22" s="194" t="s">
        <v>254</v>
      </c>
    </row>
  </sheetData>
  <mergeCells count="14">
    <mergeCell ref="F13:G13"/>
    <mergeCell ref="F8:G8"/>
    <mergeCell ref="F9:G9"/>
    <mergeCell ref="F10:G10"/>
    <mergeCell ref="F11:G11"/>
    <mergeCell ref="F12:G12"/>
    <mergeCell ref="C20:E20"/>
    <mergeCell ref="F20:Q20"/>
    <mergeCell ref="F14:G14"/>
    <mergeCell ref="F15:G15"/>
    <mergeCell ref="F16:G16"/>
    <mergeCell ref="F17:G17"/>
    <mergeCell ref="F18:G18"/>
    <mergeCell ref="F19:G19"/>
  </mergeCells>
  <phoneticPr fontId="44"/>
  <printOptions horizontalCentered="1"/>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249977111117893"/>
  </sheetPr>
  <dimension ref="A3:J42"/>
  <sheetViews>
    <sheetView workbookViewId="0">
      <selection activeCell="A10" sqref="A10"/>
    </sheetView>
  </sheetViews>
  <sheetFormatPr defaultRowHeight="13.5"/>
  <cols>
    <col min="10" max="10" width="5.5" customWidth="1"/>
  </cols>
  <sheetData>
    <row r="3" spans="1:10" s="304" customFormat="1" ht="17.25">
      <c r="A3" s="304" t="s">
        <v>686</v>
      </c>
    </row>
    <row r="4" spans="1:10" s="304" customFormat="1" ht="17.25"/>
    <row r="5" spans="1:10" s="304" customFormat="1" ht="17.25">
      <c r="A5" s="304" t="s">
        <v>256</v>
      </c>
    </row>
    <row r="6" spans="1:10" s="304" customFormat="1" ht="17.25">
      <c r="A6" s="304" t="s">
        <v>257</v>
      </c>
    </row>
    <row r="7" spans="1:10" s="304" customFormat="1" ht="17.25">
      <c r="A7" s="305" t="s">
        <v>576</v>
      </c>
    </row>
    <row r="8" spans="1:10" s="304" customFormat="1" ht="17.25">
      <c r="A8" s="304" t="s">
        <v>687</v>
      </c>
    </row>
    <row r="9" spans="1:10" s="304" customFormat="1" ht="17.25"/>
    <row r="10" spans="1:10" s="304" customFormat="1" ht="17.25">
      <c r="A10" s="304" t="s">
        <v>688</v>
      </c>
    </row>
    <row r="12" spans="1:10">
      <c r="A12" s="197"/>
      <c r="B12" s="197"/>
      <c r="C12" s="197"/>
      <c r="D12" s="544" t="s">
        <v>258</v>
      </c>
      <c r="E12" s="544"/>
      <c r="F12" s="544"/>
      <c r="G12" s="197"/>
      <c r="H12" s="197"/>
      <c r="I12" s="197"/>
      <c r="J12" s="197"/>
    </row>
    <row r="13" spans="1:10">
      <c r="D13" s="544"/>
      <c r="E13" s="544"/>
      <c r="F13" s="544"/>
    </row>
    <row r="15" spans="1:10">
      <c r="A15" s="543" t="s">
        <v>684</v>
      </c>
      <c r="B15" s="543"/>
      <c r="C15" s="543"/>
      <c r="D15" s="543"/>
      <c r="E15" s="543"/>
      <c r="F15" s="543"/>
      <c r="G15" s="543"/>
      <c r="H15" s="543"/>
      <c r="I15" s="543"/>
    </row>
    <row r="17" spans="1:9">
      <c r="F17" s="196" t="s">
        <v>259</v>
      </c>
      <c r="G17" s="543" t="s">
        <v>685</v>
      </c>
      <c r="H17" s="543"/>
      <c r="I17" s="543"/>
    </row>
    <row r="19" spans="1:9">
      <c r="A19" t="s">
        <v>260</v>
      </c>
    </row>
    <row r="22" spans="1:9">
      <c r="A22" s="198"/>
      <c r="B22" s="199"/>
      <c r="C22" s="547"/>
      <c r="D22" s="548"/>
      <c r="E22" s="548"/>
      <c r="F22" s="548"/>
      <c r="G22" s="548"/>
      <c r="H22" s="548"/>
      <c r="I22" s="549"/>
    </row>
    <row r="23" spans="1:9">
      <c r="A23" s="545" t="s">
        <v>261</v>
      </c>
      <c r="B23" s="546"/>
      <c r="C23" s="545"/>
      <c r="D23" s="544"/>
      <c r="E23" s="544"/>
      <c r="F23" s="544"/>
      <c r="G23" s="544"/>
      <c r="H23" s="544"/>
      <c r="I23" s="546"/>
    </row>
    <row r="24" spans="1:9">
      <c r="A24" s="202"/>
      <c r="B24" s="203"/>
      <c r="C24" s="550"/>
      <c r="D24" s="551"/>
      <c r="E24" s="551"/>
      <c r="F24" s="551"/>
      <c r="G24" s="551"/>
      <c r="H24" s="551"/>
      <c r="I24" s="552"/>
    </row>
    <row r="25" spans="1:9">
      <c r="A25" s="200"/>
      <c r="B25" s="201"/>
      <c r="C25" s="547"/>
      <c r="D25" s="548"/>
      <c r="E25" s="548"/>
      <c r="F25" s="548"/>
      <c r="G25" s="548"/>
      <c r="H25" s="548"/>
      <c r="I25" s="549"/>
    </row>
    <row r="26" spans="1:9">
      <c r="A26" s="545" t="s">
        <v>268</v>
      </c>
      <c r="B26" s="546"/>
      <c r="C26" s="545"/>
      <c r="D26" s="544"/>
      <c r="E26" s="544"/>
      <c r="F26" s="544"/>
      <c r="G26" s="544"/>
      <c r="H26" s="544"/>
      <c r="I26" s="546"/>
    </row>
    <row r="27" spans="1:9">
      <c r="A27" s="200"/>
      <c r="B27" s="201"/>
      <c r="C27" s="550"/>
      <c r="D27" s="551"/>
      <c r="E27" s="551"/>
      <c r="F27" s="551"/>
      <c r="G27" s="551"/>
      <c r="H27" s="551"/>
      <c r="I27" s="552"/>
    </row>
    <row r="28" spans="1:9">
      <c r="A28" s="198"/>
      <c r="B28" s="199"/>
      <c r="C28" s="547"/>
      <c r="D28" s="548"/>
      <c r="E28" s="548"/>
      <c r="F28" s="548"/>
      <c r="G28" s="548"/>
      <c r="H28" s="548"/>
      <c r="I28" s="549"/>
    </row>
    <row r="29" spans="1:9">
      <c r="A29" s="545" t="s">
        <v>262</v>
      </c>
      <c r="B29" s="546"/>
      <c r="C29" s="545"/>
      <c r="D29" s="544"/>
      <c r="E29" s="544"/>
      <c r="F29" s="544"/>
      <c r="G29" s="544"/>
      <c r="H29" s="544"/>
      <c r="I29" s="546"/>
    </row>
    <row r="30" spans="1:9">
      <c r="A30" s="202"/>
      <c r="B30" s="203"/>
      <c r="C30" s="550"/>
      <c r="D30" s="551"/>
      <c r="E30" s="551"/>
      <c r="F30" s="551"/>
      <c r="G30" s="551"/>
      <c r="H30" s="551"/>
      <c r="I30" s="552"/>
    </row>
    <row r="31" spans="1:9">
      <c r="A31" s="198"/>
      <c r="B31" s="199"/>
      <c r="C31" s="547"/>
      <c r="D31" s="548"/>
      <c r="E31" s="548"/>
      <c r="F31" s="548"/>
      <c r="G31" s="548"/>
      <c r="H31" s="548"/>
      <c r="I31" s="549"/>
    </row>
    <row r="32" spans="1:9">
      <c r="A32" s="545" t="s">
        <v>263</v>
      </c>
      <c r="B32" s="546"/>
      <c r="C32" s="545"/>
      <c r="D32" s="544"/>
      <c r="E32" s="544"/>
      <c r="F32" s="544"/>
      <c r="G32" s="544"/>
      <c r="H32" s="544"/>
      <c r="I32" s="546"/>
    </row>
    <row r="33" spans="1:9">
      <c r="A33" s="202"/>
      <c r="B33" s="203"/>
      <c r="C33" s="550"/>
      <c r="D33" s="551"/>
      <c r="E33" s="551"/>
      <c r="F33" s="551"/>
      <c r="G33" s="551"/>
      <c r="H33" s="551"/>
      <c r="I33" s="552"/>
    </row>
    <row r="34" spans="1:9" ht="40.5" customHeight="1">
      <c r="A34" s="541" t="s">
        <v>264</v>
      </c>
      <c r="B34" s="542"/>
      <c r="C34" s="553"/>
      <c r="D34" s="554"/>
      <c r="E34" s="554"/>
      <c r="F34" s="554"/>
      <c r="G34" s="554"/>
      <c r="H34" s="554"/>
      <c r="I34" s="555"/>
    </row>
    <row r="37" spans="1:9">
      <c r="A37" s="543" t="s">
        <v>265</v>
      </c>
      <c r="B37" s="543"/>
      <c r="C37" s="543"/>
      <c r="D37" s="543"/>
      <c r="E37" s="543"/>
      <c r="F37" s="543"/>
      <c r="G37" s="543"/>
      <c r="H37" s="543"/>
      <c r="I37" s="543"/>
    </row>
    <row r="38" spans="1:9">
      <c r="A38" s="543" t="s">
        <v>266</v>
      </c>
      <c r="B38" s="543"/>
      <c r="C38" s="543"/>
      <c r="D38" s="543"/>
      <c r="E38" s="543"/>
      <c r="F38" s="543"/>
      <c r="G38" s="543"/>
      <c r="H38" s="543"/>
      <c r="I38" s="543"/>
    </row>
    <row r="41" spans="1:9">
      <c r="E41" t="s">
        <v>267</v>
      </c>
    </row>
    <row r="42" spans="1:9">
      <c r="F42" s="197"/>
      <c r="G42" s="197"/>
      <c r="H42" s="197"/>
      <c r="I42" s="197"/>
    </row>
  </sheetData>
  <mergeCells count="15">
    <mergeCell ref="A34:B34"/>
    <mergeCell ref="A37:I37"/>
    <mergeCell ref="A38:I38"/>
    <mergeCell ref="D12:F13"/>
    <mergeCell ref="A15:I15"/>
    <mergeCell ref="G17:I17"/>
    <mergeCell ref="A23:B23"/>
    <mergeCell ref="A29:B29"/>
    <mergeCell ref="A32:B32"/>
    <mergeCell ref="A26:B26"/>
    <mergeCell ref="C22:I24"/>
    <mergeCell ref="C25:I27"/>
    <mergeCell ref="C28:I30"/>
    <mergeCell ref="C31:I33"/>
    <mergeCell ref="C34:I34"/>
  </mergeCells>
  <phoneticPr fontId="44"/>
  <pageMargins left="0.7" right="0.7" top="0.75" bottom="0.75" header="0.3" footer="0.3"/>
  <pageSetup paperSize="9" scale="9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クラス別第２回</vt:lpstr>
      <vt:lpstr>注意事項</vt:lpstr>
      <vt:lpstr>①団体情報入力</vt:lpstr>
      <vt:lpstr>②選手情報入力</vt:lpstr>
      <vt:lpstr>③リレー情報確認</vt:lpstr>
      <vt:lpstr>④種目別人数</vt:lpstr>
      <vt:lpstr>⑤大会前 提出用</vt:lpstr>
      <vt:lpstr>⑥大会後 個人管理用</vt:lpstr>
      <vt:lpstr>⑦入場許可申請</vt:lpstr>
      <vt:lpstr>⑧リレーの選手が反映されない</vt:lpstr>
      <vt:lpstr>⑨日付が数字になる</vt:lpstr>
      <vt:lpstr>　　　　　</vt:lpstr>
      <vt:lpstr>種目情報</vt:lpstr>
      <vt:lpstr>data_kyogisha</vt:lpstr>
      <vt:lpstr>data_team</vt:lpstr>
      <vt:lpstr>Sheet6</vt:lpstr>
      <vt:lpstr>'⑤大会前 提出用'!Print_Area</vt:lpstr>
      <vt:lpstr>クラス別第２回!Print_Area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2021-02-26T13:32:46Z</cp:lastPrinted>
  <dcterms:created xsi:type="dcterms:W3CDTF">2013-01-03T14:12:28Z</dcterms:created>
  <dcterms:modified xsi:type="dcterms:W3CDTF">2021-03-08T05:33:50Z</dcterms:modified>
  <cp:contentStatus/>
</cp:coreProperties>
</file>