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1280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'申込一覧'!$A$1:$L$56</definedName>
    <definedName name="_xlnm.Print_Titles" localSheetId="0">'申込一覧'!$4:$6</definedName>
    <definedName name="SX">'申込一覧'!$S$5:$S$7</definedName>
    <definedName name="カテゴリー">'[1]一覧表'!$AA$14:$AA$16</definedName>
    <definedName name="回数">'申込一覧'!$U$5:$U$8</definedName>
    <definedName name="第１回県外女子一般">'申込一覧'!$AE$13:$AE$16</definedName>
    <definedName name="第１回県外女子高校">'申込一覧'!$AG$13:$AG$16</definedName>
    <definedName name="第１回県外男子一般">'申込一覧'!$Z$13:$Z$16</definedName>
    <definedName name="第１回県外男子高校">'申込一覧'!$AB$13:$AB$16</definedName>
    <definedName name="第１回県内女子一般">'申込一覧'!$AD$13:$AD$16</definedName>
    <definedName name="第１回県内女子高校">'申込一覧'!$AF$13:$AF$16</definedName>
    <definedName name="第１回県内女子中学">'申込一覧'!$AH$13:$AH$15</definedName>
    <definedName name="第１回県内男子一般">'申込一覧'!$Y$13:$Y$16</definedName>
    <definedName name="第１回県内男子高校">'申込一覧'!$AA$13:$AA$16</definedName>
    <definedName name="第１回県内男子中学">'申込一覧'!$AC$13:$AC$15</definedName>
    <definedName name="第２回県外女子一般">'申込一覧'!$AE$32:$AE$34</definedName>
    <definedName name="第２回県外女子高校">'申込一覧'!$AG$32:$AG$34</definedName>
    <definedName name="第２回県外女子中学">'申込一覧'!$AH$32:$AH$33</definedName>
    <definedName name="第２回県外男子一般">'申込一覧'!$Z$32:$Z$35</definedName>
    <definedName name="第２回県外男子高校">'申込一覧'!$AB$32:$AB$35</definedName>
    <definedName name="第２回県内女子一般">'申込一覧'!$AD$32:$AD$34</definedName>
    <definedName name="第２回県内女子高校">'申込一覧'!$AF$32:$AF$34</definedName>
    <definedName name="第２回県内男子一般">'申込一覧'!$Y$32:$Y$35</definedName>
    <definedName name="第２回県内男子高校">'申込一覧'!$AA$32:$AA$35</definedName>
    <definedName name="第２回県内男子中学">'申込一覧'!$AC$32:$AC$33</definedName>
    <definedName name="第３回県外女子一般">'申込一覧'!$AE$22:$AE$24</definedName>
    <definedName name="第３回県外女子高校">'申込一覧'!$AG$22:$AG$24</definedName>
    <definedName name="第３回県外男子一般">'申込一覧'!$Z$22:$Z$25</definedName>
    <definedName name="第３回県外男子高校">'申込一覧'!$AB$22:$AB$25</definedName>
    <definedName name="第３回県内女子一般">'申込一覧'!$AD$22:$AD$24</definedName>
    <definedName name="第３回県内女子高校">'申込一覧'!$AF$22:$AF$24</definedName>
    <definedName name="第３回県内女子中学">'申込一覧'!$AH$22:$AH$23</definedName>
    <definedName name="第３回県内男子一般">'申込一覧'!$Y$22:$Y$25</definedName>
    <definedName name="第３回県内男子高校">'申込一覧'!$AA$22:$AA$25</definedName>
    <definedName name="第３回県内中学">'申込一覧'!$AC$22:$AC$23</definedName>
    <definedName name="男子種目">'[1]一覧表'!$R$14:$R$39</definedName>
    <definedName name="秒">'申込一覧'!$X$5:$X$55</definedName>
    <definedName name="分">'申込一覧'!$W$5:$W$53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E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E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E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E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C14" authorId="1">
      <text>
        <r>
          <rPr>
            <b/>
            <sz val="12"/>
            <rFont val="ＭＳ Ｐゴシック"/>
            <family val="3"/>
          </rPr>
          <t>２０１7年の登録番号を入力してください。
大学生は、地域学連コードを省略して下さい。
例）5-100 → 100</t>
        </r>
      </text>
    </comment>
    <comment ref="D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H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D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E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F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G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F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<sst xmlns="http://schemas.openxmlformats.org/spreadsheetml/2006/main" count="423" uniqueCount="213">
  <si>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</si>
  <si>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</si>
  <si>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</si>
  <si>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</si>
  <si>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</si>
  <si>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</si>
  <si>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</si>
  <si>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</si>
  <si>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</si>
  <si>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</si>
  <si>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</si>
  <si>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</si>
  <si>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</si>
  <si>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</si>
  <si>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学年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</si>
  <si>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</si>
  <si>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</si>
  <si>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</si>
  <si>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</si>
  <si>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</si>
  <si>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</si>
  <si>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</si>
  <si>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</si>
  <si>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</si>
  <si>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</si>
  <si>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</si>
  <si>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</si>
  <si>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</si>
  <si>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</si>
  <si>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</si>
  <si>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</si>
  <si>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</si>
  <si>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</si>
  <si>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</si>
  <si>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</si>
  <si>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</si>
  <si>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</si>
  <si>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</si>
  <si>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</si>
  <si>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</si>
  <si>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</si>
  <si>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</si>
  <si>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</si>
  <si>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</si>
  <si>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</si>
  <si>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</si>
  <si>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</si>
  <si>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</si>
  <si>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</si>
  <si>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</si>
  <si>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</si>
  <si>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</si>
  <si>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</si>
  <si>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</si>
  <si>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</si>
  <si>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</si>
  <si>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</si>
  <si>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</si>
  <si>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</si>
  <si>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</si>
  <si>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</si>
  <si>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</si>
  <si>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</si>
  <si>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</si>
  <si>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</si>
  <si>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</si>
  <si>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</si>
  <si>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</si>
  <si>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</si>
  <si>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</si>
  <si>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</si>
  <si>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</si>
  <si>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</si>
  <si>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</si>
  <si>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</si>
  <si>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</si>
  <si>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</si>
  <si>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</si>
  <si>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</si>
  <si>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</si>
  <si>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</si>
  <si>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</si>
  <si>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</si>
  <si>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</si>
  <si>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</si>
  <si>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</si>
  <si>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</si>
  <si>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</si>
  <si>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</si>
  <si>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</si>
  <si>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</si>
  <si>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</si>
  <si>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</si>
  <si>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</si>
  <si>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</si>
  <si>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</si>
  <si>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</si>
  <si>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</si>
  <si>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</si>
  <si>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</si>
  <si>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</si>
  <si>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</si>
  <si>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</si>
  <si>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</si>
  <si>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</si>
  <si>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</si>
  <si>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</si>
  <si>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</si>
  <si>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</si>
  <si>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</si>
  <si>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</si>
  <si>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</si>
  <si>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</si>
  <si>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</si>
  <si>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</si>
  <si>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</si>
  <si>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</si>
  <si>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3000m</t>
  </si>
  <si>
    <t>5000m</t>
  </si>
  <si>
    <t>5000mW</t>
  </si>
  <si>
    <t>第１回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</si>
  <si>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</si>
  <si>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</si>
  <si>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</si>
  <si>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</si>
  <si>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</si>
  <si>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</si>
  <si>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</si>
  <si>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</si>
  <si>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</si>
  <si>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</si>
  <si>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</si>
  <si>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</si>
  <si>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</si>
  <si>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</si>
  <si>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</si>
  <si>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</si>
  <si>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</si>
  <si>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</si>
  <si>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</si>
  <si>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</si>
  <si>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</si>
  <si>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</si>
  <si>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</si>
  <si>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</si>
  <si>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</si>
  <si>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</si>
  <si>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</si>
  <si>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</si>
  <si>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</si>
  <si>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</si>
  <si>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</si>
  <si>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</si>
  <si>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</si>
  <si>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</si>
  <si>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</si>
  <si>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</si>
  <si>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</si>
  <si>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</si>
  <si>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</si>
  <si>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</si>
  <si>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</si>
  <si>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</si>
  <si>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</si>
  <si>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</si>
  <si>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</si>
  <si>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</si>
  <si>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</si>
  <si>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</si>
  <si>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</si>
  <si>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</si>
  <si>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</si>
  <si>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</si>
  <si>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</si>
  <si>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</si>
  <si>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</si>
  <si>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</si>
  <si>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</si>
  <si>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</si>
  <si>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</si>
  <si>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</si>
  <si>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</si>
  <si>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</si>
  <si>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</si>
  <si>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</si>
  <si>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</si>
  <si>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</si>
  <si>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</si>
  <si>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</si>
  <si>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</si>
  <si>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</si>
  <si>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</si>
  <si>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</si>
  <si>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</si>
  <si>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</si>
  <si>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10000m</t>
  </si>
  <si>
    <t>申し込みアドレス</t>
  </si>
  <si>
    <t>A</t>
  </si>
  <si>
    <t>ekikyo201701@gmail.com</t>
  </si>
  <si>
    <t>Ｗ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</si>
  <si>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</si>
  <si>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</si>
  <si>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</si>
  <si>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</si>
  <si>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</si>
  <si>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</si>
  <si>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</si>
  <si>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</si>
  <si>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</si>
  <si>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</si>
  <si>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一般</t>
  </si>
  <si>
    <t>高校</t>
  </si>
  <si>
    <t>Ver2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</si>
</sst>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0"/>
      <name val="明朝"/>
      <family val="1"/>
    </font>
    <font>
      <sz val="18"/>
      <name val="ＤＨＰ平成明朝体W7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2"/>
      <name val="明朝"/>
      <family val="1"/>
    </font>
    <font>
      <b/>
      <sz val="12"/>
      <name val="ＭＳ 明朝"/>
      <family val="1"/>
    </font>
    <font>
      <sz val="12"/>
      <color indexed="8"/>
      <name val="ＭＳ ゴシック"/>
      <family val="3"/>
    </font>
    <font>
      <u val="single"/>
      <sz val="14"/>
      <color indexed="3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12"/>
      <color theme="1"/>
      <name val="ＭＳ ゴシック"/>
      <family val="3"/>
    </font>
    <font>
      <u val="single"/>
      <sz val="14"/>
      <color theme="1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medium"/>
      <bottom/>
    </border>
    <border>
      <left style="thin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 shrinkToFit="1"/>
      <protection hidden="1"/>
    </xf>
    <xf numFmtId="0" fontId="17" fillId="0" borderId="0" xfId="0" applyFont="1" applyAlignment="1" applyProtection="1">
      <alignment horizont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right" vertical="center"/>
      <protection hidden="1"/>
    </xf>
    <xf numFmtId="0" fontId="23" fillId="0" borderId="14" xfId="0" applyFont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left" vertical="center"/>
      <protection hidden="1"/>
    </xf>
    <xf numFmtId="0" fontId="23" fillId="0" borderId="18" xfId="0" applyFont="1" applyBorder="1" applyAlignment="1" applyProtection="1">
      <alignment horizontal="right" vertical="center"/>
      <protection hidden="1"/>
    </xf>
    <xf numFmtId="0" fontId="23" fillId="0" borderId="16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3" fillId="0" borderId="18" xfId="0" applyFont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2" fillId="0" borderId="19" xfId="0" applyFont="1" applyBorder="1" applyAlignment="1" applyProtection="1">
      <alignment horizontal="right" vertical="center"/>
      <protection hidden="1"/>
    </xf>
    <xf numFmtId="0" fontId="23" fillId="0" borderId="20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24" xfId="0" applyFont="1" applyBorder="1" applyAlignment="1" applyProtection="1">
      <alignment horizontal="left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right" vertical="center"/>
      <protection hidden="1"/>
    </xf>
    <xf numFmtId="0" fontId="23" fillId="0" borderId="28" xfId="0" applyFont="1" applyBorder="1" applyAlignment="1" applyProtection="1">
      <alignment horizontal="left" vertical="center"/>
      <protection hidden="1"/>
    </xf>
    <xf numFmtId="1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3" fillId="33" borderId="25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13" fillId="0" borderId="24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38" fontId="29" fillId="0" borderId="33" xfId="0" applyNumberFormat="1" applyFont="1" applyBorder="1" applyAlignment="1" applyProtection="1">
      <alignment horizontal="right" vertical="center"/>
      <protection hidden="1"/>
    </xf>
    <xf numFmtId="0" fontId="29" fillId="0" borderId="3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/>
      <protection hidden="1"/>
    </xf>
    <xf numFmtId="38" fontId="29" fillId="0" borderId="36" xfId="0" applyNumberFormat="1" applyFont="1" applyBorder="1" applyAlignment="1" applyProtection="1">
      <alignment horizontal="right" vertical="center"/>
      <protection hidden="1"/>
    </xf>
    <xf numFmtId="0" fontId="29" fillId="0" borderId="37" xfId="0" applyFont="1" applyBorder="1" applyAlignment="1" applyProtection="1">
      <alignment horizont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32" fillId="0" borderId="23" xfId="0" applyFont="1" applyBorder="1" applyAlignment="1" applyProtection="1">
      <alignment/>
      <protection hidden="1"/>
    </xf>
    <xf numFmtId="0" fontId="8" fillId="0" borderId="0" xfId="0" applyFont="1" applyBorder="1" applyAlignment="1" applyProtection="1" quotePrefix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29" fillId="0" borderId="38" xfId="0" applyFont="1" applyBorder="1" applyAlignment="1" applyProtection="1">
      <alignment/>
      <protection hidden="1"/>
    </xf>
    <xf numFmtId="0" fontId="29" fillId="0" borderId="27" xfId="0" applyFont="1" applyBorder="1" applyAlignment="1" applyProtection="1">
      <alignment horizontal="right" vertic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9" fillId="0" borderId="3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 quotePrefix="1">
      <alignment horizontal="righ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16" fillId="0" borderId="33" xfId="0" applyFont="1" applyBorder="1" applyAlignment="1" applyProtection="1">
      <alignment horizontal="center" shrinkToFit="1"/>
      <protection hidden="1"/>
    </xf>
    <xf numFmtId="0" fontId="16" fillId="0" borderId="26" xfId="0" applyFont="1" applyBorder="1" applyAlignment="1" applyProtection="1">
      <alignment horizontal="center" shrinkToFit="1"/>
      <protection hidden="1"/>
    </xf>
    <xf numFmtId="0" fontId="16" fillId="0" borderId="34" xfId="0" applyFont="1" applyBorder="1" applyAlignment="1" applyProtection="1">
      <alignment horizontal="center" shrinkToFit="1"/>
      <protection hidden="1"/>
    </xf>
    <xf numFmtId="0" fontId="18" fillId="0" borderId="4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 applyProtection="1">
      <alignment horizontal="distributed" vertical="center" indent="5" shrinkToFit="1"/>
      <protection hidden="1"/>
    </xf>
    <xf numFmtId="0" fontId="19" fillId="0" borderId="37" xfId="0" applyFont="1" applyBorder="1" applyAlignment="1" applyProtection="1">
      <alignment horizontal="distributed" vertical="center" indent="5" shrinkToFit="1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6" fillId="0" borderId="33" xfId="0" applyFont="1" applyBorder="1" applyAlignment="1" applyProtection="1">
      <alignment horizontal="center" vertical="center"/>
      <protection hidden="1"/>
    </xf>
    <xf numFmtId="0" fontId="26" fillId="0" borderId="34" xfId="0" applyFont="1" applyBorder="1" applyAlignment="1" applyProtection="1">
      <alignment horizontal="center" vertical="center"/>
      <protection hidden="1"/>
    </xf>
    <xf numFmtId="0" fontId="25" fillId="0" borderId="41" xfId="0" applyFont="1" applyBorder="1" applyAlignment="1" applyProtection="1">
      <alignment horizontal="center" vertical="center"/>
      <protection hidden="1"/>
    </xf>
    <xf numFmtId="0" fontId="27" fillId="33" borderId="26" xfId="0" applyFont="1" applyFill="1" applyBorder="1" applyAlignment="1" applyProtection="1">
      <alignment horizontal="center" vertical="center"/>
      <protection hidden="1"/>
    </xf>
    <xf numFmtId="0" fontId="27" fillId="33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distributed" vertical="center" indent="3"/>
      <protection hidden="1"/>
    </xf>
    <xf numFmtId="0" fontId="21" fillId="0" borderId="16" xfId="0" applyFont="1" applyBorder="1" applyAlignment="1" applyProtection="1">
      <alignment horizontal="distributed" vertical="center" indent="3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34" fillId="0" borderId="32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29" fillId="0" borderId="42" xfId="0" applyFont="1" applyBorder="1" applyAlignment="1" applyProtection="1">
      <alignment horizontal="center" vertical="center" wrapText="1"/>
      <protection hidden="1"/>
    </xf>
    <xf numFmtId="0" fontId="29" fillId="0" borderId="43" xfId="0" applyFont="1" applyBorder="1" applyAlignment="1" applyProtection="1">
      <alignment horizontal="center" vertical="center" wrapText="1"/>
      <protection hidden="1"/>
    </xf>
    <xf numFmtId="0" fontId="29" fillId="0" borderId="44" xfId="0" applyFont="1" applyBorder="1" applyAlignment="1" applyProtection="1">
      <alignment/>
      <protection hidden="1"/>
    </xf>
    <xf numFmtId="0" fontId="29" fillId="0" borderId="45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93" fillId="0" borderId="46" xfId="0" applyFont="1" applyBorder="1" applyAlignment="1" applyProtection="1">
      <alignment horizontal="center" vertical="center"/>
      <protection hidden="1" locked="0"/>
    </xf>
    <xf numFmtId="0" fontId="94" fillId="0" borderId="47" xfId="0" applyFont="1" applyBorder="1" applyAlignment="1">
      <alignment horizontal="center" vertical="center" wrapText="1"/>
    </xf>
    <xf numFmtId="0" fontId="94" fillId="0" borderId="48" xfId="0" applyFont="1" applyBorder="1" applyAlignment="1">
      <alignment horizontal="center" vertical="center" wrapText="1"/>
    </xf>
    <xf numFmtId="0" fontId="95" fillId="0" borderId="25" xfId="0" applyFont="1" applyBorder="1" applyAlignment="1" applyProtection="1">
      <alignment horizontal="center" vertical="center"/>
      <protection hidden="1" locked="0"/>
    </xf>
    <xf numFmtId="0" fontId="95" fillId="0" borderId="34" xfId="0" applyFont="1" applyBorder="1" applyAlignment="1" applyProtection="1">
      <alignment horizontal="center" vertical="center"/>
      <protection hidden="1" locked="0"/>
    </xf>
    <xf numFmtId="0" fontId="57" fillId="0" borderId="2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shrinkToFit="1"/>
    </xf>
    <xf numFmtId="0" fontId="17" fillId="0" borderId="49" xfId="0" applyFont="1" applyBorder="1" applyAlignment="1">
      <alignment horizontal="right" vertical="center" shrinkToFit="1"/>
    </xf>
    <xf numFmtId="0" fontId="58" fillId="0" borderId="25" xfId="0" applyFont="1" applyBorder="1" applyAlignment="1" applyProtection="1">
      <alignment horizontal="center" vertical="center" shrinkToFit="1"/>
      <protection hidden="1" locked="0"/>
    </xf>
    <xf numFmtId="0" fontId="58" fillId="0" borderId="34" xfId="0" applyFont="1" applyBorder="1" applyAlignment="1" applyProtection="1">
      <alignment horizontal="center" vertical="center" shrinkToFit="1"/>
      <protection hidden="1" locked="0"/>
    </xf>
    <xf numFmtId="0" fontId="58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horizontal="left" vertical="center" shrinkToFit="1"/>
    </xf>
    <xf numFmtId="0" fontId="0" fillId="0" borderId="48" xfId="0" applyFont="1" applyFill="1" applyBorder="1" applyAlignment="1">
      <alignment/>
    </xf>
    <xf numFmtId="0" fontId="17" fillId="0" borderId="48" xfId="0" applyFont="1" applyBorder="1" applyAlignment="1">
      <alignment horizontal="right" vertical="center" shrinkToFit="1"/>
    </xf>
    <xf numFmtId="0" fontId="58" fillId="0" borderId="49" xfId="0" applyFont="1" applyBorder="1" applyAlignment="1">
      <alignment horizontal="right" vertical="center" shrinkToFit="1"/>
    </xf>
    <xf numFmtId="0" fontId="58" fillId="0" borderId="46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 indent="1"/>
      <protection hidden="1" locked="0"/>
    </xf>
    <xf numFmtId="0" fontId="9" fillId="0" borderId="12" xfId="0" applyFont="1" applyBorder="1" applyAlignment="1" applyProtection="1">
      <alignment horizontal="left" vertical="center" indent="1"/>
      <protection hidden="1" locked="0"/>
    </xf>
    <xf numFmtId="0" fontId="9" fillId="0" borderId="37" xfId="0" applyFont="1" applyBorder="1" applyAlignment="1" applyProtection="1">
      <alignment horizontal="left" vertical="center" indent="1"/>
      <protection hidden="1" locked="0"/>
    </xf>
    <xf numFmtId="0" fontId="0" fillId="0" borderId="0" xfId="0" applyFont="1" applyAlignment="1">
      <alignment vertical="center"/>
    </xf>
    <xf numFmtId="0" fontId="61" fillId="0" borderId="50" xfId="0" applyFont="1" applyBorder="1" applyAlignment="1" quotePrefix="1">
      <alignment horizontal="center" vertical="center"/>
    </xf>
    <xf numFmtId="0" fontId="61" fillId="0" borderId="51" xfId="0" applyFont="1" applyBorder="1" applyAlignment="1" quotePrefix="1">
      <alignment horizontal="center" vertical="center"/>
    </xf>
    <xf numFmtId="0" fontId="10" fillId="0" borderId="27" xfId="0" applyFont="1" applyBorder="1" applyAlignment="1" applyProtection="1">
      <alignment horizontal="left" vertical="center" indent="1"/>
      <protection hidden="1" locked="0"/>
    </xf>
    <xf numFmtId="0" fontId="10" fillId="0" borderId="51" xfId="0" applyFont="1" applyBorder="1" applyAlignment="1" applyProtection="1" quotePrefix="1">
      <alignment horizontal="left" vertical="center" indent="1"/>
      <protection hidden="1" locked="0"/>
    </xf>
    <xf numFmtId="0" fontId="10" fillId="0" borderId="39" xfId="0" applyFont="1" applyBorder="1" applyAlignment="1" applyProtection="1" quotePrefix="1">
      <alignment horizontal="left" vertical="center" indent="1"/>
      <protection hidden="1" locked="0"/>
    </xf>
    <xf numFmtId="49" fontId="0" fillId="0" borderId="0" xfId="0" applyNumberFormat="1" applyFont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 indent="1"/>
      <protection hidden="1" locked="0"/>
    </xf>
    <xf numFmtId="0" fontId="12" fillId="0" borderId="12" xfId="0" applyFont="1" applyBorder="1" applyAlignment="1" applyProtection="1">
      <alignment horizontal="left" vertical="center" indent="1"/>
      <protection hidden="1" locked="0"/>
    </xf>
    <xf numFmtId="0" fontId="12" fillId="0" borderId="37" xfId="0" applyFont="1" applyBorder="1" applyAlignment="1" applyProtection="1">
      <alignment horizontal="left" vertical="center" indent="1"/>
      <protection hidden="1" locked="0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8" xfId="0" applyFont="1" applyBorder="1" applyAlignment="1" applyProtection="1">
      <alignment horizontal="left" vertical="center" indent="1"/>
      <protection hidden="1" locked="0"/>
    </xf>
    <xf numFmtId="0" fontId="61" fillId="0" borderId="14" xfId="0" applyFont="1" applyBorder="1" applyAlignment="1" applyProtection="1">
      <alignment horizontal="left" vertical="center" indent="1"/>
      <protection hidden="1" locked="0"/>
    </xf>
    <xf numFmtId="0" fontId="61" fillId="0" borderId="53" xfId="0" applyFont="1" applyBorder="1" applyAlignment="1" applyProtection="1">
      <alignment horizontal="left" vertical="center" indent="1"/>
      <protection hidden="1" locked="0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 applyProtection="1">
      <alignment horizontal="left" vertical="center" indent="1"/>
      <protection hidden="1" locked="0"/>
    </xf>
    <xf numFmtId="49" fontId="12" fillId="0" borderId="55" xfId="0" applyNumberFormat="1" applyFont="1" applyBorder="1" applyAlignment="1" applyProtection="1">
      <alignment horizontal="left" vertical="center" indent="1"/>
      <protection hidden="1" locked="0"/>
    </xf>
    <xf numFmtId="49" fontId="12" fillId="0" borderId="58" xfId="0" applyNumberFormat="1" applyFont="1" applyBorder="1" applyAlignment="1" applyProtection="1">
      <alignment horizontal="left" vertical="center" indent="1"/>
      <protection hidden="1" locked="0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62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60" xfId="0" applyNumberFormat="1" applyFont="1" applyFill="1" applyBorder="1" applyAlignment="1" applyProtection="1">
      <alignment horizontal="left" vertical="center" indent="1"/>
      <protection hidden="1"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42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3" fillId="0" borderId="65" xfId="0" applyFont="1" applyBorder="1" applyAlignment="1" quotePrefix="1">
      <alignment horizontal="center" vertical="center" shrinkToFit="1"/>
    </xf>
    <xf numFmtId="0" fontId="64" fillId="0" borderId="65" xfId="0" applyFont="1" applyBorder="1" applyAlignment="1" quotePrefix="1">
      <alignment horizontal="center" vertical="center" shrinkToFit="1"/>
    </xf>
    <xf numFmtId="0" fontId="64" fillId="0" borderId="65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37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67" xfId="0" applyFont="1" applyBorder="1" applyAlignment="1" quotePrefix="1">
      <alignment horizontal="center" vertical="center" shrinkToFit="1"/>
    </xf>
    <xf numFmtId="0" fontId="64" fillId="0" borderId="67" xfId="0" applyFont="1" applyBorder="1" applyAlignment="1" quotePrefix="1">
      <alignment horizontal="center" vertical="center" shrinkToFit="1"/>
    </xf>
    <xf numFmtId="0" fontId="64" fillId="0" borderId="67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 shrinkToFit="1"/>
    </xf>
    <xf numFmtId="0" fontId="64" fillId="0" borderId="51" xfId="0" applyFont="1" applyBorder="1" applyAlignment="1">
      <alignment horizontal="center" vertical="center" shrinkToFit="1"/>
    </xf>
    <xf numFmtId="0" fontId="8" fillId="0" borderId="27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64" fillId="0" borderId="45" xfId="0" applyFont="1" applyBorder="1" applyAlignment="1" quotePrefix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63" fillId="0" borderId="70" xfId="0" applyFont="1" applyBorder="1" applyAlignment="1" quotePrefix="1">
      <alignment horizontal="center" vertical="center" shrinkToFit="1"/>
    </xf>
    <xf numFmtId="0" fontId="66" fillId="0" borderId="51" xfId="0" applyFont="1" applyBorder="1" applyAlignment="1">
      <alignment horizontal="center" vertical="center" shrinkToFit="1"/>
    </xf>
    <xf numFmtId="0" fontId="66" fillId="0" borderId="71" xfId="0" applyFont="1" applyBorder="1" applyAlignment="1">
      <alignment horizontal="center" vertical="center" shrinkToFit="1"/>
    </xf>
    <xf numFmtId="0" fontId="66" fillId="0" borderId="72" xfId="0" applyFont="1" applyBorder="1" applyAlignment="1">
      <alignment horizontal="center" vertical="center" shrinkToFit="1"/>
    </xf>
    <xf numFmtId="0" fontId="66" fillId="0" borderId="39" xfId="0" applyFont="1" applyBorder="1" applyAlignment="1">
      <alignment horizontal="center" vertical="center" shrinkToFit="1"/>
    </xf>
    <xf numFmtId="0" fontId="67" fillId="0" borderId="73" xfId="0" applyFont="1" applyBorder="1" applyAlignment="1">
      <alignment horizontal="center" vertical="center"/>
    </xf>
    <xf numFmtId="0" fontId="67" fillId="0" borderId="12" xfId="0" applyFont="1" applyBorder="1" applyAlignment="1" applyProtection="1">
      <alignment horizontal="center" vertical="center"/>
      <protection hidden="1" locked="0"/>
    </xf>
    <xf numFmtId="0" fontId="57" fillId="0" borderId="36" xfId="0" applyFont="1" applyBorder="1" applyAlignment="1" applyProtection="1">
      <alignment horizontal="center" vertical="center"/>
      <protection hidden="1" locked="0"/>
    </xf>
    <xf numFmtId="0" fontId="57" fillId="0" borderId="44" xfId="0" applyFont="1" applyBorder="1" applyAlignment="1" applyProtection="1">
      <alignment horizontal="center" vertical="center"/>
      <protection hidden="1" locked="0"/>
    </xf>
    <xf numFmtId="0" fontId="68" fillId="0" borderId="44" xfId="0" applyFont="1" applyBorder="1" applyAlignment="1" applyProtection="1">
      <alignment horizontal="center" vertical="center"/>
      <protection hidden="1" locked="0"/>
    </xf>
    <xf numFmtId="0" fontId="68" fillId="0" borderId="64" xfId="0" applyFont="1" applyBorder="1" applyAlignment="1" applyProtection="1">
      <alignment horizontal="center" vertical="center"/>
      <protection hidden="1" locked="0"/>
    </xf>
    <xf numFmtId="0" fontId="69" fillId="0" borderId="44" xfId="0" applyFont="1" applyBorder="1" applyAlignment="1" applyProtection="1">
      <alignment horizontal="center" vertical="center"/>
      <protection hidden="1" locked="0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67" fillId="0" borderId="14" xfId="0" applyFont="1" applyBorder="1" applyAlignment="1" applyProtection="1">
      <alignment horizontal="center" vertical="center"/>
      <protection hidden="1" locked="0"/>
    </xf>
    <xf numFmtId="0" fontId="57" fillId="0" borderId="18" xfId="0" applyFont="1" applyBorder="1" applyAlignment="1" applyProtection="1">
      <alignment horizontal="center" vertical="center"/>
      <protection hidden="1" locked="0"/>
    </xf>
    <xf numFmtId="0" fontId="57" fillId="0" borderId="17" xfId="0" applyFont="1" applyBorder="1" applyAlignment="1" applyProtection="1">
      <alignment horizontal="center" vertical="center"/>
      <protection hidden="1" locked="0"/>
    </xf>
    <xf numFmtId="0" fontId="68" fillId="0" borderId="17" xfId="0" applyFont="1" applyBorder="1" applyAlignment="1" applyProtection="1">
      <alignment horizontal="center" vertical="center"/>
      <protection hidden="1" locked="0"/>
    </xf>
    <xf numFmtId="0" fontId="69" fillId="0" borderId="17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51" xfId="0" applyFont="1" applyBorder="1" applyAlignment="1" applyProtection="1">
      <alignment horizontal="center" vertical="center"/>
      <protection hidden="1" locked="0"/>
    </xf>
    <xf numFmtId="0" fontId="57" fillId="0" borderId="27" xfId="0" applyFont="1" applyBorder="1" applyAlignment="1" applyProtection="1">
      <alignment horizontal="center" vertical="center"/>
      <protection hidden="1" locked="0"/>
    </xf>
    <xf numFmtId="0" fontId="57" fillId="0" borderId="45" xfId="0" applyFont="1" applyBorder="1" applyAlignment="1" applyProtection="1">
      <alignment horizontal="center" vertical="center"/>
      <protection hidden="1" locked="0"/>
    </xf>
    <xf numFmtId="0" fontId="68" fillId="0" borderId="45" xfId="0" applyFont="1" applyBorder="1" applyAlignment="1" applyProtection="1">
      <alignment horizontal="center" vertical="center"/>
      <protection hidden="1" locked="0"/>
    </xf>
    <xf numFmtId="0" fontId="69" fillId="0" borderId="45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8" fillId="0" borderId="67" xfId="0" applyFont="1" applyBorder="1" applyAlignment="1" applyProtection="1">
      <alignment horizontal="center" vertical="center"/>
      <protection hidden="1" locked="0"/>
    </xf>
    <xf numFmtId="0" fontId="69" fillId="0" borderId="67" xfId="0" applyFont="1" applyBorder="1" applyAlignment="1" applyProtection="1">
      <alignment horizontal="center" vertical="center"/>
      <protection hidden="1" locked="0"/>
    </xf>
    <xf numFmtId="0" fontId="0" fillId="0" borderId="67" xfId="0" applyFont="1" applyBorder="1" applyAlignment="1">
      <alignment horizontal="center" vertical="center"/>
    </xf>
    <xf numFmtId="0" fontId="68" fillId="0" borderId="32" xfId="0" applyFont="1" applyBorder="1" applyAlignment="1" applyProtection="1">
      <alignment horizontal="center" vertical="center"/>
      <protection hidden="1" locked="0"/>
    </xf>
    <xf numFmtId="0" fontId="61" fillId="0" borderId="75" xfId="0" applyFont="1" applyBorder="1" applyAlignment="1" quotePrefix="1">
      <alignment horizontal="center" vertical="center" shrinkToFit="1"/>
    </xf>
    <xf numFmtId="0" fontId="61" fillId="0" borderId="40" xfId="0" applyFont="1" applyBorder="1" applyAlignment="1" quotePrefix="1">
      <alignment horizontal="center" vertical="center" shrinkToFit="1"/>
    </xf>
    <xf numFmtId="0" fontId="61" fillId="0" borderId="35" xfId="0" applyFont="1" applyBorder="1" applyAlignment="1" quotePrefix="1">
      <alignment horizontal="center" vertical="center" shrinkToFit="1"/>
    </xf>
    <xf numFmtId="0" fontId="12" fillId="0" borderId="76" xfId="0" applyFont="1" applyBorder="1" applyAlignment="1">
      <alignment horizontal="distributed" vertical="distributed" shrinkToFit="1"/>
    </xf>
    <xf numFmtId="0" fontId="12" fillId="0" borderId="77" xfId="0" applyFont="1" applyBorder="1" applyAlignment="1">
      <alignment horizontal="right" vertical="center"/>
    </xf>
    <xf numFmtId="0" fontId="12" fillId="0" borderId="78" xfId="0" applyFont="1" applyBorder="1" applyAlignment="1">
      <alignment horizontal="center" vertical="center"/>
    </xf>
    <xf numFmtId="0" fontId="12" fillId="0" borderId="78" xfId="0" applyFont="1" applyBorder="1" applyAlignment="1" applyProtection="1">
      <alignment horizontal="center" vertical="center"/>
      <protection hidden="1"/>
    </xf>
    <xf numFmtId="0" fontId="12" fillId="0" borderId="79" xfId="0" applyFont="1" applyBorder="1" applyAlignment="1" applyProtection="1">
      <alignment vertical="center"/>
      <protection/>
    </xf>
    <xf numFmtId="38" fontId="61" fillId="0" borderId="78" xfId="49" applyFont="1" applyBorder="1" applyAlignment="1" applyProtection="1">
      <alignment vertical="center"/>
      <protection hidden="1"/>
    </xf>
    <xf numFmtId="38" fontId="61" fillId="0" borderId="77" xfId="49" applyFont="1" applyBorder="1" applyAlignment="1" applyProtection="1">
      <alignment vertical="center" shrinkToFit="1"/>
      <protection hidden="1"/>
    </xf>
    <xf numFmtId="38" fontId="61" fillId="0" borderId="80" xfId="49" applyFont="1" applyBorder="1" applyAlignment="1" applyProtection="1">
      <alignment vertical="center"/>
      <protection hidden="1"/>
    </xf>
    <xf numFmtId="0" fontId="61" fillId="0" borderId="47" xfId="0" applyFont="1" applyBorder="1" applyAlignment="1" quotePrefix="1">
      <alignment horizontal="center" vertical="center" shrinkToFit="1"/>
    </xf>
    <xf numFmtId="0" fontId="61" fillId="0" borderId="48" xfId="0" applyFont="1" applyBorder="1" applyAlignment="1" quotePrefix="1">
      <alignment horizontal="center" vertical="center" shrinkToFit="1"/>
    </xf>
    <xf numFmtId="0" fontId="61" fillId="0" borderId="38" xfId="0" applyFont="1" applyBorder="1" applyAlignment="1" quotePrefix="1">
      <alignment horizontal="center" vertical="center" shrinkToFit="1"/>
    </xf>
    <xf numFmtId="0" fontId="12" fillId="0" borderId="81" xfId="0" applyFont="1" applyBorder="1" applyAlignment="1">
      <alignment horizontal="distributed" vertical="distributed" shrinkToFit="1"/>
    </xf>
    <xf numFmtId="0" fontId="12" fillId="0" borderId="82" xfId="0" applyFont="1" applyBorder="1" applyAlignment="1">
      <alignment horizontal="right" vertical="center"/>
    </xf>
    <xf numFmtId="0" fontId="12" fillId="0" borderId="60" xfId="0" applyFont="1" applyBorder="1" applyAlignment="1">
      <alignment horizontal="center" vertical="center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83" xfId="0" applyFont="1" applyBorder="1" applyAlignment="1" applyProtection="1">
      <alignment vertical="center"/>
      <protection/>
    </xf>
    <xf numFmtId="38" fontId="61" fillId="0" borderId="60" xfId="49" applyFont="1" applyBorder="1" applyAlignment="1" applyProtection="1">
      <alignment vertical="center"/>
      <protection hidden="1"/>
    </xf>
    <xf numFmtId="0" fontId="61" fillId="0" borderId="60" xfId="0" applyFont="1" applyBorder="1" applyAlignment="1">
      <alignment vertical="center"/>
    </xf>
    <xf numFmtId="0" fontId="61" fillId="0" borderId="63" xfId="0" applyFont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38" fontId="61" fillId="0" borderId="26" xfId="49" applyFont="1" applyBorder="1" applyAlignment="1" applyProtection="1">
      <alignment horizontal="right" vertical="center"/>
      <protection hidden="1"/>
    </xf>
    <xf numFmtId="0" fontId="61" fillId="0" borderId="34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43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ikyo201701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zoomScale="90" zoomScaleNormal="90" workbookViewId="0" topLeftCell="A1">
      <selection activeCell="H2" sqref="H2:I2"/>
    </sheetView>
  </sheetViews>
  <sheetFormatPr defaultColWidth="8.796875" defaultRowHeight="14.25"/>
  <cols>
    <col min="1" max="1" width="3.19921875" style="148" bestFit="1" customWidth="1"/>
    <col min="2" max="2" width="3.19921875" style="148" customWidth="1"/>
    <col min="3" max="3" width="9.09765625" style="148" bestFit="1" customWidth="1"/>
    <col min="4" max="4" width="17.5" style="148" customWidth="1"/>
    <col min="5" max="5" width="12.59765625" style="148" customWidth="1"/>
    <col min="6" max="6" width="4.69921875" style="148" bestFit="1" customWidth="1"/>
    <col min="7" max="7" width="6.59765625" style="148" bestFit="1" customWidth="1"/>
    <col min="8" max="8" width="13.19921875" style="148" customWidth="1"/>
    <col min="9" max="9" width="8.09765625" style="148" bestFit="1" customWidth="1"/>
    <col min="10" max="10" width="6.19921875" style="148" customWidth="1"/>
    <col min="11" max="11" width="11.09765625" style="148" customWidth="1"/>
    <col min="12" max="12" width="11" style="148" customWidth="1"/>
    <col min="13" max="13" width="12.59765625" style="148" hidden="1" customWidth="1"/>
    <col min="14" max="14" width="20.5" style="148" hidden="1" customWidth="1"/>
    <col min="15" max="15" width="13.8984375" style="148" hidden="1" customWidth="1"/>
    <col min="16" max="16" width="13.69921875" style="148" hidden="1" customWidth="1"/>
    <col min="17" max="21" width="9.5" style="148" hidden="1" customWidth="1"/>
    <col min="22" max="22" width="11.59765625" style="148" hidden="1" customWidth="1"/>
    <col min="23" max="24" width="3.59765625" style="148" hidden="1" customWidth="1"/>
    <col min="25" max="34" width="13.8984375" style="148" hidden="1" customWidth="1"/>
    <col min="35" max="35" width="2.8984375" style="148" hidden="1" customWidth="1"/>
    <col min="36" max="36" width="0.1015625" style="148" hidden="1" customWidth="1"/>
    <col min="37" max="37" width="3" style="148" hidden="1" customWidth="1"/>
    <col min="38" max="40" width="0.1015625" style="148" hidden="1" customWidth="1"/>
    <col min="41" max="41" width="4.69921875" style="148" hidden="1" customWidth="1"/>
    <col min="42" max="43" width="9" style="148" hidden="1" customWidth="1"/>
    <col min="44" max="44" width="0.1015625" style="148" customWidth="1"/>
    <col min="45" max="45" width="9" style="148" customWidth="1"/>
    <col min="46" max="46" width="0.1015625" style="148" customWidth="1"/>
    <col min="47" max="48" width="9" style="148" customWidth="1"/>
    <col min="49" max="50" width="0.1015625" style="148" customWidth="1"/>
    <col min="51" max="54" width="9" style="148" customWidth="1"/>
    <col min="55" max="55" width="0.1015625" style="148" customWidth="1"/>
    <col min="56" max="59" width="9" style="148" customWidth="1"/>
    <col min="60" max="16384" width="9" style="148" customWidth="1"/>
  </cols>
  <sheetData>
    <row r="1" spans="1:12" s="119" customFormat="1" ht="21.75" customHeight="1" thickBot="1">
      <c r="A1" s="119" t="s">
        <v>0</v>
      </c>
      <c r="L1" s="120" t="s">
        <v>212</v>
      </c>
    </row>
    <row r="2" spans="1:12" s="119" customFormat="1" ht="44.25" customHeight="1" thickBot="1">
      <c r="A2" s="121" t="s">
        <v>111</v>
      </c>
      <c r="B2" s="121"/>
      <c r="C2" s="121"/>
      <c r="D2" s="122"/>
      <c r="E2" s="123" t="s">
        <v>81</v>
      </c>
      <c r="F2" s="124"/>
      <c r="G2" s="124"/>
      <c r="H2" s="125"/>
      <c r="I2" s="126"/>
      <c r="J2" s="127" t="s">
        <v>10</v>
      </c>
      <c r="K2" s="128"/>
      <c r="L2" s="128"/>
    </row>
    <row r="3" spans="1:52" s="119" customFormat="1" ht="24" thickBot="1">
      <c r="A3" s="129" t="s">
        <v>179</v>
      </c>
      <c r="B3" s="129"/>
      <c r="C3" s="129"/>
      <c r="D3" s="129"/>
      <c r="E3" s="130"/>
      <c r="F3" s="131"/>
      <c r="G3" s="132"/>
      <c r="H3" s="133" t="s">
        <v>127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1:52" s="142" customFormat="1" ht="29.25" customHeight="1" thickBot="1">
      <c r="A4" s="135"/>
      <c r="B4" s="135"/>
      <c r="C4" s="136" t="s">
        <v>122</v>
      </c>
      <c r="D4" s="137"/>
      <c r="E4" s="138" t="s">
        <v>193</v>
      </c>
      <c r="F4" s="139" t="s">
        <v>3</v>
      </c>
      <c r="G4" s="140"/>
      <c r="H4" s="140"/>
      <c r="I4" s="140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</row>
    <row r="5" spans="1:24" ht="14.25">
      <c r="A5" s="143" t="s">
        <v>4</v>
      </c>
      <c r="B5" s="144"/>
      <c r="C5" s="144"/>
      <c r="D5" s="144"/>
      <c r="E5" s="145">
        <f>PHONETIC($E$6)</f>
      </c>
      <c r="F5" s="146"/>
      <c r="G5" s="146"/>
      <c r="H5" s="146"/>
      <c r="I5" s="146"/>
      <c r="J5" s="146"/>
      <c r="K5" s="146"/>
      <c r="L5" s="147"/>
      <c r="Q5" s="148" t="s">
        <v>110</v>
      </c>
      <c r="R5" s="148" t="s">
        <v>112</v>
      </c>
      <c r="S5" s="148" t="s">
        <v>75</v>
      </c>
      <c r="U5" s="148" t="s">
        <v>2</v>
      </c>
      <c r="V5" s="148" t="s">
        <v>1</v>
      </c>
      <c r="W5" s="148" t="s">
        <v>23</v>
      </c>
      <c r="X5" s="148" t="s">
        <v>24</v>
      </c>
    </row>
    <row r="6" spans="1:24" ht="27" thickBot="1">
      <c r="A6" s="149" t="s">
        <v>5</v>
      </c>
      <c r="B6" s="150"/>
      <c r="C6" s="150"/>
      <c r="D6" s="150"/>
      <c r="E6" s="151"/>
      <c r="F6" s="152"/>
      <c r="G6" s="152"/>
      <c r="H6" s="152"/>
      <c r="I6" s="152"/>
      <c r="J6" s="152"/>
      <c r="K6" s="152"/>
      <c r="L6" s="153"/>
      <c r="Q6" s="148" t="s">
        <v>113</v>
      </c>
      <c r="R6" s="148">
        <v>1</v>
      </c>
      <c r="S6" s="148" t="s">
        <v>76</v>
      </c>
      <c r="U6" s="119" t="s">
        <v>120</v>
      </c>
      <c r="V6" s="148" t="s">
        <v>121</v>
      </c>
      <c r="W6" s="148">
        <v>3</v>
      </c>
      <c r="X6" s="154" t="s">
        <v>25</v>
      </c>
    </row>
    <row r="7" spans="1:24" ht="26.25" customHeight="1">
      <c r="A7" s="155" t="s">
        <v>6</v>
      </c>
      <c r="B7" s="156"/>
      <c r="C7" s="156"/>
      <c r="D7" s="157"/>
      <c r="E7" s="158"/>
      <c r="F7" s="159"/>
      <c r="G7" s="159"/>
      <c r="H7" s="159"/>
      <c r="I7" s="159"/>
      <c r="J7" s="159"/>
      <c r="K7" s="159"/>
      <c r="L7" s="160"/>
      <c r="Q7" s="148" t="s">
        <v>136</v>
      </c>
      <c r="R7" s="148">
        <v>2</v>
      </c>
      <c r="S7" s="148" t="s">
        <v>77</v>
      </c>
      <c r="U7" s="148" t="s">
        <v>193</v>
      </c>
      <c r="V7" s="148" t="s">
        <v>129</v>
      </c>
      <c r="W7" s="148">
        <v>4</v>
      </c>
      <c r="X7" s="154" t="s">
        <v>26</v>
      </c>
    </row>
    <row r="8" spans="1:24" ht="26.25" customHeight="1">
      <c r="A8" s="161" t="s">
        <v>7</v>
      </c>
      <c r="B8" s="162"/>
      <c r="C8" s="162"/>
      <c r="D8" s="163"/>
      <c r="E8" s="164"/>
      <c r="F8" s="165"/>
      <c r="G8" s="165"/>
      <c r="H8" s="165"/>
      <c r="I8" s="165"/>
      <c r="J8" s="165"/>
      <c r="K8" s="165"/>
      <c r="L8" s="166"/>
      <c r="Q8" s="148" t="s">
        <v>137</v>
      </c>
      <c r="R8" s="148">
        <v>3</v>
      </c>
      <c r="U8" s="148" t="s">
        <v>192</v>
      </c>
      <c r="V8" s="148" t="s">
        <v>130</v>
      </c>
      <c r="W8" s="148">
        <v>5</v>
      </c>
      <c r="X8" s="154" t="s">
        <v>27</v>
      </c>
    </row>
    <row r="9" spans="1:24" ht="26.25" customHeight="1">
      <c r="A9" s="167" t="s">
        <v>8</v>
      </c>
      <c r="B9" s="168"/>
      <c r="C9" s="168"/>
      <c r="D9" s="169"/>
      <c r="E9" s="170"/>
      <c r="F9" s="171"/>
      <c r="G9" s="171"/>
      <c r="H9" s="171"/>
      <c r="I9" s="171"/>
      <c r="J9" s="171"/>
      <c r="K9" s="171"/>
      <c r="L9" s="172"/>
      <c r="Q9" s="148" t="s">
        <v>138</v>
      </c>
      <c r="R9" s="148">
        <v>4</v>
      </c>
      <c r="W9" s="148">
        <v>6</v>
      </c>
      <c r="X9" s="154" t="s">
        <v>28</v>
      </c>
    </row>
    <row r="10" spans="1:24" ht="26.25" customHeight="1" thickBot="1">
      <c r="A10" s="173" t="s">
        <v>9</v>
      </c>
      <c r="B10" s="174"/>
      <c r="C10" s="174"/>
      <c r="D10" s="175"/>
      <c r="E10" s="176"/>
      <c r="F10" s="177"/>
      <c r="G10" s="177"/>
      <c r="H10" s="177"/>
      <c r="I10" s="177"/>
      <c r="J10" s="177"/>
      <c r="K10" s="177"/>
      <c r="L10" s="178"/>
      <c r="Q10" s="148" t="s">
        <v>139</v>
      </c>
      <c r="R10" s="148">
        <v>5</v>
      </c>
      <c r="W10" s="148">
        <v>7</v>
      </c>
      <c r="X10" s="154" t="s">
        <v>29</v>
      </c>
    </row>
    <row r="11" spans="1:34" ht="14.25">
      <c r="A11" s="179"/>
      <c r="B11" s="180" t="s">
        <v>20</v>
      </c>
      <c r="C11" s="181"/>
      <c r="D11" s="182" t="s">
        <v>11</v>
      </c>
      <c r="E11" s="183" t="s">
        <v>12</v>
      </c>
      <c r="F11" s="184" t="s">
        <v>13</v>
      </c>
      <c r="G11" s="184" t="s">
        <v>14</v>
      </c>
      <c r="H11" s="185" t="s">
        <v>80</v>
      </c>
      <c r="I11" s="186"/>
      <c r="J11" s="186"/>
      <c r="K11" s="186"/>
      <c r="L11" s="187"/>
      <c r="Q11" s="148" t="s">
        <v>140</v>
      </c>
      <c r="R11" s="148">
        <v>6</v>
      </c>
      <c r="W11" s="148">
        <v>8</v>
      </c>
      <c r="X11" s="154" t="s">
        <v>30</v>
      </c>
      <c r="Y11" s="119" t="s">
        <v>120</v>
      </c>
      <c r="Z11" s="119" t="s">
        <v>120</v>
      </c>
      <c r="AA11" s="119" t="s">
        <v>120</v>
      </c>
      <c r="AB11" s="119" t="s">
        <v>120</v>
      </c>
      <c r="AC11" s="119" t="s">
        <v>120</v>
      </c>
      <c r="AD11" s="119" t="s">
        <v>120</v>
      </c>
      <c r="AE11" s="119" t="s">
        <v>120</v>
      </c>
      <c r="AF11" s="119" t="s">
        <v>120</v>
      </c>
      <c r="AG11" s="119" t="s">
        <v>120</v>
      </c>
      <c r="AH11" s="119" t="s">
        <v>120</v>
      </c>
    </row>
    <row r="12" spans="1:34" ht="14.25">
      <c r="A12" s="188"/>
      <c r="B12" s="189"/>
      <c r="C12" s="190"/>
      <c r="D12" s="191"/>
      <c r="E12" s="192"/>
      <c r="F12" s="193"/>
      <c r="G12" s="193"/>
      <c r="H12" s="194" t="s">
        <v>15</v>
      </c>
      <c r="I12" s="195" t="s">
        <v>78</v>
      </c>
      <c r="J12" s="196"/>
      <c r="K12" s="196"/>
      <c r="L12" s="197"/>
      <c r="Q12" s="148" t="s">
        <v>141</v>
      </c>
      <c r="R12" s="148">
        <v>7</v>
      </c>
      <c r="W12" s="148">
        <v>9</v>
      </c>
      <c r="X12" s="154" t="s">
        <v>31</v>
      </c>
      <c r="Y12" s="119" t="s">
        <v>180</v>
      </c>
      <c r="Z12" s="119" t="s">
        <v>181</v>
      </c>
      <c r="AA12" s="119" t="s">
        <v>182</v>
      </c>
      <c r="AB12" s="119" t="s">
        <v>183</v>
      </c>
      <c r="AC12" s="119" t="s">
        <v>184</v>
      </c>
      <c r="AD12" s="119" t="s">
        <v>185</v>
      </c>
      <c r="AE12" s="119" t="s">
        <v>186</v>
      </c>
      <c r="AF12" s="119" t="s">
        <v>187</v>
      </c>
      <c r="AG12" s="119" t="s">
        <v>188</v>
      </c>
      <c r="AH12" s="119" t="s">
        <v>189</v>
      </c>
    </row>
    <row r="13" spans="1:24" ht="15" thickBot="1">
      <c r="A13" s="198" t="s">
        <v>16</v>
      </c>
      <c r="B13" s="199" t="s">
        <v>197</v>
      </c>
      <c r="C13" s="200">
        <v>1234</v>
      </c>
      <c r="D13" s="201" t="s">
        <v>17</v>
      </c>
      <c r="E13" s="202" t="s">
        <v>18</v>
      </c>
      <c r="F13" s="203" t="s">
        <v>19</v>
      </c>
      <c r="G13" s="201">
        <v>2</v>
      </c>
      <c r="H13" s="204" t="s">
        <v>22</v>
      </c>
      <c r="I13" s="205" t="s">
        <v>23</v>
      </c>
      <c r="J13" s="206"/>
      <c r="K13" s="207" t="s">
        <v>24</v>
      </c>
      <c r="L13" s="208"/>
      <c r="Q13" s="148" t="s">
        <v>142</v>
      </c>
      <c r="R13" s="148">
        <v>8</v>
      </c>
      <c r="W13" s="148">
        <v>10</v>
      </c>
      <c r="X13" s="154" t="s">
        <v>32</v>
      </c>
    </row>
    <row r="14" spans="1:34" ht="16.5" customHeight="1">
      <c r="A14" s="209">
        <v>1</v>
      </c>
      <c r="B14" s="210"/>
      <c r="C14" s="211"/>
      <c r="D14" s="212"/>
      <c r="E14" s="213"/>
      <c r="F14" s="212"/>
      <c r="G14" s="212"/>
      <c r="H14" s="214"/>
      <c r="I14" s="215"/>
      <c r="J14" s="216" t="s">
        <v>23</v>
      </c>
      <c r="K14" s="215"/>
      <c r="L14" s="217" t="s">
        <v>24</v>
      </c>
      <c r="M14" s="148">
        <f>IF(F14="","",IF(AND($H$2="",F14="男"),"男子中学",IF(AND($H$2="",F14="女"),"女子中学",IF(F14="男","男子"&amp;$H$2,"女子"&amp;$H$2))))</f>
      </c>
      <c r="N14" s="148">
        <f aca="true" t="shared" si="0" ref="N14:N53">IF(M14="","",$E$4&amp;$G$54&amp;M14)</f>
      </c>
      <c r="O14" s="148">
        <f>$H$2&amp;F14&amp;H14</f>
      </c>
      <c r="P14" s="148">
        <f>RIGHT(O14,7)</f>
      </c>
      <c r="Q14" s="148" t="s">
        <v>143</v>
      </c>
      <c r="R14" s="148">
        <v>9</v>
      </c>
      <c r="S14" s="154" t="s">
        <v>79</v>
      </c>
      <c r="T14" s="148" t="str">
        <f>S14&amp;I14&amp;K14</f>
        <v>00000</v>
      </c>
      <c r="U14" s="148" t="str">
        <f>RIGHT(T14,5)</f>
        <v>00000</v>
      </c>
      <c r="V14" s="148" t="str">
        <f>U14&amp;"00"</f>
        <v>0000000</v>
      </c>
      <c r="W14" s="148">
        <v>11</v>
      </c>
      <c r="X14" s="154" t="s">
        <v>33</v>
      </c>
      <c r="Y14" s="148" t="s">
        <v>117</v>
      </c>
      <c r="Z14" s="148" t="s">
        <v>117</v>
      </c>
      <c r="AA14" s="148" t="s">
        <v>117</v>
      </c>
      <c r="AB14" s="148" t="s">
        <v>117</v>
      </c>
      <c r="AC14" s="148" t="s">
        <v>117</v>
      </c>
      <c r="AD14" s="148" t="s">
        <v>117</v>
      </c>
      <c r="AE14" s="148" t="s">
        <v>117</v>
      </c>
      <c r="AF14" s="148" t="s">
        <v>117</v>
      </c>
      <c r="AG14" s="148" t="s">
        <v>117</v>
      </c>
      <c r="AH14" s="148" t="s">
        <v>117</v>
      </c>
    </row>
    <row r="15" spans="1:33" ht="16.5" customHeight="1">
      <c r="A15" s="218">
        <v>2</v>
      </c>
      <c r="B15" s="219"/>
      <c r="C15" s="220"/>
      <c r="D15" s="221"/>
      <c r="E15" s="222"/>
      <c r="F15" s="221"/>
      <c r="G15" s="221"/>
      <c r="H15" s="222"/>
      <c r="I15" s="223"/>
      <c r="J15" s="224" t="s">
        <v>23</v>
      </c>
      <c r="K15" s="223"/>
      <c r="L15" s="225" t="s">
        <v>24</v>
      </c>
      <c r="M15" s="148">
        <f aca="true" t="shared" si="1" ref="M15:M53">IF(F15="","",IF(AND($H$2="",F15="男"),"男子中学",IF(AND($H$2="",F15="女"),"女子中学",IF(F15="男","男子"&amp;$H$2,"女子"&amp;$H$2))))</f>
      </c>
      <c r="N15" s="148">
        <f t="shared" si="0"/>
      </c>
      <c r="O15" s="148">
        <f aca="true" t="shared" si="2" ref="O15:O53">$H$2&amp;F15&amp;H15</f>
      </c>
      <c r="P15" s="148">
        <f aca="true" t="shared" si="3" ref="P15:P53">RIGHT(O15,7)</f>
      </c>
      <c r="Q15" s="148" t="s">
        <v>144</v>
      </c>
      <c r="R15" s="148">
        <v>10</v>
      </c>
      <c r="W15" s="148">
        <v>12</v>
      </c>
      <c r="X15" s="154" t="s">
        <v>34</v>
      </c>
      <c r="Y15" s="148" t="s">
        <v>118</v>
      </c>
      <c r="Z15" s="148" t="s">
        <v>118</v>
      </c>
      <c r="AA15" s="148" t="s">
        <v>118</v>
      </c>
      <c r="AB15" s="148" t="s">
        <v>118</v>
      </c>
      <c r="AD15" s="148" t="s">
        <v>118</v>
      </c>
      <c r="AE15" s="148" t="s">
        <v>118</v>
      </c>
      <c r="AF15" s="148" t="s">
        <v>118</v>
      </c>
      <c r="AG15" s="148" t="s">
        <v>118</v>
      </c>
    </row>
    <row r="16" spans="1:28" ht="16.5" customHeight="1">
      <c r="A16" s="218">
        <v>3</v>
      </c>
      <c r="B16" s="219"/>
      <c r="C16" s="220"/>
      <c r="D16" s="221"/>
      <c r="E16" s="222"/>
      <c r="F16" s="221"/>
      <c r="G16" s="221"/>
      <c r="H16" s="222"/>
      <c r="I16" s="223"/>
      <c r="J16" s="224" t="s">
        <v>23</v>
      </c>
      <c r="K16" s="223"/>
      <c r="L16" s="225" t="s">
        <v>24</v>
      </c>
      <c r="M16" s="148">
        <f t="shared" si="1"/>
      </c>
      <c r="N16" s="148">
        <f t="shared" si="0"/>
      </c>
      <c r="O16" s="148">
        <f t="shared" si="2"/>
      </c>
      <c r="P16" s="148">
        <f t="shared" si="3"/>
      </c>
      <c r="Q16" s="148" t="s">
        <v>145</v>
      </c>
      <c r="R16" s="148">
        <v>11</v>
      </c>
      <c r="W16" s="148">
        <v>13</v>
      </c>
      <c r="X16" s="154" t="s">
        <v>35</v>
      </c>
      <c r="Y16" s="148" t="s">
        <v>195</v>
      </c>
      <c r="Z16" s="148" t="s">
        <v>195</v>
      </c>
      <c r="AA16" s="148" t="s">
        <v>195</v>
      </c>
      <c r="AB16" s="148" t="s">
        <v>195</v>
      </c>
    </row>
    <row r="17" spans="1:24" ht="16.5" customHeight="1">
      <c r="A17" s="218">
        <v>4</v>
      </c>
      <c r="B17" s="219"/>
      <c r="C17" s="220"/>
      <c r="D17" s="221"/>
      <c r="E17" s="222"/>
      <c r="F17" s="221"/>
      <c r="G17" s="221"/>
      <c r="H17" s="222"/>
      <c r="I17" s="223"/>
      <c r="J17" s="224" t="s">
        <v>23</v>
      </c>
      <c r="K17" s="223"/>
      <c r="L17" s="225" t="s">
        <v>24</v>
      </c>
      <c r="M17" s="148">
        <f t="shared" si="1"/>
      </c>
      <c r="N17" s="148">
        <f t="shared" si="0"/>
      </c>
      <c r="O17" s="148">
        <f t="shared" si="2"/>
      </c>
      <c r="P17" s="148">
        <f t="shared" si="3"/>
      </c>
      <c r="Q17" s="148" t="s">
        <v>146</v>
      </c>
      <c r="R17" s="148">
        <v>12</v>
      </c>
      <c r="W17" s="148">
        <v>14</v>
      </c>
      <c r="X17" s="154" t="s">
        <v>36</v>
      </c>
    </row>
    <row r="18" spans="1:24" ht="16.5" customHeight="1" thickBot="1">
      <c r="A18" s="226">
        <v>5</v>
      </c>
      <c r="B18" s="227"/>
      <c r="C18" s="228"/>
      <c r="D18" s="229"/>
      <c r="E18" s="230"/>
      <c r="F18" s="229"/>
      <c r="G18" s="229"/>
      <c r="H18" s="230"/>
      <c r="I18" s="231"/>
      <c r="J18" s="232" t="s">
        <v>23</v>
      </c>
      <c r="K18" s="231"/>
      <c r="L18" s="233" t="s">
        <v>24</v>
      </c>
      <c r="M18" s="148">
        <f t="shared" si="1"/>
      </c>
      <c r="N18" s="148">
        <f t="shared" si="0"/>
      </c>
      <c r="O18" s="148">
        <f t="shared" si="2"/>
      </c>
      <c r="P18" s="148">
        <f t="shared" si="3"/>
      </c>
      <c r="Q18" s="148" t="s">
        <v>147</v>
      </c>
      <c r="R18" s="148">
        <v>13</v>
      </c>
      <c r="W18" s="148">
        <v>15</v>
      </c>
      <c r="X18" s="154" t="s">
        <v>37</v>
      </c>
    </row>
    <row r="19" spans="1:24" ht="16.5" customHeight="1">
      <c r="A19" s="209">
        <v>6</v>
      </c>
      <c r="B19" s="210"/>
      <c r="C19" s="211"/>
      <c r="D19" s="212"/>
      <c r="E19" s="213"/>
      <c r="F19" s="212"/>
      <c r="G19" s="212"/>
      <c r="H19" s="234"/>
      <c r="I19" s="235"/>
      <c r="J19" s="236" t="s">
        <v>23</v>
      </c>
      <c r="K19" s="235"/>
      <c r="L19" s="217" t="s">
        <v>24</v>
      </c>
      <c r="M19" s="148">
        <f t="shared" si="1"/>
      </c>
      <c r="N19" s="148">
        <f t="shared" si="0"/>
      </c>
      <c r="O19" s="148">
        <f t="shared" si="2"/>
      </c>
      <c r="P19" s="148">
        <f t="shared" si="3"/>
      </c>
      <c r="Q19" s="148" t="s">
        <v>114</v>
      </c>
      <c r="R19" s="148">
        <v>14</v>
      </c>
      <c r="W19" s="148">
        <v>16</v>
      </c>
      <c r="X19" s="154" t="s">
        <v>38</v>
      </c>
    </row>
    <row r="20" spans="1:34" ht="16.5" customHeight="1">
      <c r="A20" s="218">
        <v>7</v>
      </c>
      <c r="B20" s="219"/>
      <c r="C20" s="220"/>
      <c r="D20" s="221"/>
      <c r="E20" s="222"/>
      <c r="F20" s="221"/>
      <c r="G20" s="221"/>
      <c r="H20" s="222"/>
      <c r="I20" s="223"/>
      <c r="J20" s="224" t="s">
        <v>23</v>
      </c>
      <c r="K20" s="223"/>
      <c r="L20" s="225" t="s">
        <v>24</v>
      </c>
      <c r="M20" s="148">
        <f t="shared" si="1"/>
      </c>
      <c r="N20" s="148">
        <f t="shared" si="0"/>
      </c>
      <c r="O20" s="148">
        <f t="shared" si="2"/>
      </c>
      <c r="P20" s="148">
        <f t="shared" si="3"/>
      </c>
      <c r="Q20" s="148" t="s">
        <v>148</v>
      </c>
      <c r="R20" s="148">
        <v>15</v>
      </c>
      <c r="W20" s="148">
        <v>17</v>
      </c>
      <c r="X20" s="154" t="s">
        <v>39</v>
      </c>
      <c r="Y20" s="148" t="s">
        <v>191</v>
      </c>
      <c r="Z20" s="148" t="s">
        <v>191</v>
      </c>
      <c r="AA20" s="148" t="s">
        <v>191</v>
      </c>
      <c r="AB20" s="148" t="s">
        <v>191</v>
      </c>
      <c r="AC20" s="148" t="s">
        <v>191</v>
      </c>
      <c r="AD20" s="148" t="s">
        <v>191</v>
      </c>
      <c r="AE20" s="148" t="s">
        <v>191</v>
      </c>
      <c r="AF20" s="148" t="s">
        <v>191</v>
      </c>
      <c r="AG20" s="148" t="s">
        <v>191</v>
      </c>
      <c r="AH20" s="148" t="s">
        <v>191</v>
      </c>
    </row>
    <row r="21" spans="1:34" ht="16.5" customHeight="1">
      <c r="A21" s="218">
        <v>8</v>
      </c>
      <c r="B21" s="219"/>
      <c r="C21" s="220"/>
      <c r="D21" s="221"/>
      <c r="E21" s="222"/>
      <c r="F21" s="221"/>
      <c r="G21" s="221"/>
      <c r="H21" s="222"/>
      <c r="I21" s="223"/>
      <c r="J21" s="224" t="s">
        <v>23</v>
      </c>
      <c r="K21" s="223"/>
      <c r="L21" s="225" t="s">
        <v>24</v>
      </c>
      <c r="M21" s="148">
        <f t="shared" si="1"/>
      </c>
      <c r="N21" s="148">
        <f t="shared" si="0"/>
      </c>
      <c r="O21" s="148">
        <f t="shared" si="2"/>
      </c>
      <c r="P21" s="148">
        <f t="shared" si="3"/>
      </c>
      <c r="Q21" s="148" t="s">
        <v>149</v>
      </c>
      <c r="R21" s="148">
        <v>16</v>
      </c>
      <c r="W21" s="148">
        <v>18</v>
      </c>
      <c r="X21" s="154" t="s">
        <v>40</v>
      </c>
      <c r="Y21" s="119" t="s">
        <v>180</v>
      </c>
      <c r="Z21" s="119" t="s">
        <v>181</v>
      </c>
      <c r="AA21" s="119" t="s">
        <v>182</v>
      </c>
      <c r="AB21" s="119" t="s">
        <v>183</v>
      </c>
      <c r="AC21" s="119" t="s">
        <v>184</v>
      </c>
      <c r="AD21" s="119" t="s">
        <v>185</v>
      </c>
      <c r="AE21" s="119" t="s">
        <v>186</v>
      </c>
      <c r="AF21" s="119" t="s">
        <v>187</v>
      </c>
      <c r="AG21" s="119" t="s">
        <v>188</v>
      </c>
      <c r="AH21" s="119" t="s">
        <v>189</v>
      </c>
    </row>
    <row r="22" spans="1:34" ht="16.5" customHeight="1">
      <c r="A22" s="218">
        <v>9</v>
      </c>
      <c r="B22" s="219"/>
      <c r="C22" s="220"/>
      <c r="D22" s="221"/>
      <c r="E22" s="222"/>
      <c r="F22" s="221"/>
      <c r="G22" s="221"/>
      <c r="H22" s="222"/>
      <c r="I22" s="223"/>
      <c r="J22" s="224" t="s">
        <v>23</v>
      </c>
      <c r="K22" s="223"/>
      <c r="L22" s="225" t="s">
        <v>24</v>
      </c>
      <c r="M22" s="148">
        <f t="shared" si="1"/>
      </c>
      <c r="N22" s="148">
        <f t="shared" si="0"/>
      </c>
      <c r="O22" s="148">
        <f t="shared" si="2"/>
      </c>
      <c r="P22" s="148">
        <f t="shared" si="3"/>
      </c>
      <c r="Q22" s="148" t="s">
        <v>150</v>
      </c>
      <c r="R22" s="148">
        <v>17</v>
      </c>
      <c r="W22" s="148">
        <v>19</v>
      </c>
      <c r="X22" s="154" t="s">
        <v>41</v>
      </c>
      <c r="Y22" s="148" t="s">
        <v>117</v>
      </c>
      <c r="Z22" s="148" t="s">
        <v>117</v>
      </c>
      <c r="AA22" s="148" t="s">
        <v>117</v>
      </c>
      <c r="AB22" s="148" t="s">
        <v>117</v>
      </c>
      <c r="AC22" s="148" t="s">
        <v>117</v>
      </c>
      <c r="AD22" s="148" t="s">
        <v>117</v>
      </c>
      <c r="AE22" s="148" t="s">
        <v>117</v>
      </c>
      <c r="AF22" s="148" t="s">
        <v>117</v>
      </c>
      <c r="AG22" s="148" t="s">
        <v>117</v>
      </c>
      <c r="AH22" s="148" t="s">
        <v>117</v>
      </c>
    </row>
    <row r="23" spans="1:28" ht="16.5" customHeight="1" thickBot="1">
      <c r="A23" s="226">
        <v>10</v>
      </c>
      <c r="B23" s="227"/>
      <c r="C23" s="228"/>
      <c r="D23" s="229"/>
      <c r="E23" s="230"/>
      <c r="F23" s="229"/>
      <c r="G23" s="229"/>
      <c r="H23" s="230"/>
      <c r="I23" s="231"/>
      <c r="J23" s="232" t="s">
        <v>23</v>
      </c>
      <c r="K23" s="231"/>
      <c r="L23" s="233" t="s">
        <v>24</v>
      </c>
      <c r="M23" s="148">
        <f t="shared" si="1"/>
      </c>
      <c r="N23" s="148">
        <f t="shared" si="0"/>
      </c>
      <c r="O23" s="148">
        <f t="shared" si="2"/>
      </c>
      <c r="P23" s="148">
        <f t="shared" si="3"/>
      </c>
      <c r="Q23" s="148" t="s">
        <v>151</v>
      </c>
      <c r="R23" s="148">
        <v>18</v>
      </c>
      <c r="W23" s="148">
        <v>20</v>
      </c>
      <c r="X23" s="154" t="s">
        <v>42</v>
      </c>
      <c r="Y23" s="148" t="s">
        <v>118</v>
      </c>
      <c r="Z23" s="148" t="s">
        <v>118</v>
      </c>
      <c r="AA23" s="148" t="s">
        <v>118</v>
      </c>
      <c r="AB23" s="148" t="s">
        <v>118</v>
      </c>
    </row>
    <row r="24" spans="1:33" ht="16.5" customHeight="1">
      <c r="A24" s="209">
        <v>11</v>
      </c>
      <c r="B24" s="210"/>
      <c r="C24" s="211"/>
      <c r="D24" s="212"/>
      <c r="E24" s="213"/>
      <c r="F24" s="212"/>
      <c r="G24" s="212"/>
      <c r="H24" s="234"/>
      <c r="I24" s="235"/>
      <c r="J24" s="236" t="s">
        <v>23</v>
      </c>
      <c r="K24" s="235"/>
      <c r="L24" s="217" t="s">
        <v>24</v>
      </c>
      <c r="M24" s="148">
        <f t="shared" si="1"/>
      </c>
      <c r="N24" s="148">
        <f t="shared" si="0"/>
      </c>
      <c r="O24" s="148">
        <f t="shared" si="2"/>
      </c>
      <c r="P24" s="148">
        <f t="shared" si="3"/>
      </c>
      <c r="Q24" s="148" t="s">
        <v>152</v>
      </c>
      <c r="R24" s="148">
        <v>19</v>
      </c>
      <c r="W24" s="148">
        <v>21</v>
      </c>
      <c r="X24" s="154" t="s">
        <v>43</v>
      </c>
      <c r="AD24" s="148" t="s">
        <v>119</v>
      </c>
      <c r="AE24" s="148" t="s">
        <v>119</v>
      </c>
      <c r="AF24" s="148" t="s">
        <v>119</v>
      </c>
      <c r="AG24" s="148" t="s">
        <v>119</v>
      </c>
    </row>
    <row r="25" spans="1:28" ht="16.5" customHeight="1">
      <c r="A25" s="218">
        <v>12</v>
      </c>
      <c r="B25" s="219"/>
      <c r="C25" s="220"/>
      <c r="D25" s="221"/>
      <c r="E25" s="222"/>
      <c r="F25" s="221"/>
      <c r="G25" s="221"/>
      <c r="H25" s="222"/>
      <c r="I25" s="223"/>
      <c r="J25" s="224" t="s">
        <v>23</v>
      </c>
      <c r="K25" s="223"/>
      <c r="L25" s="225" t="s">
        <v>24</v>
      </c>
      <c r="M25" s="148">
        <f t="shared" si="1"/>
      </c>
      <c r="N25" s="148">
        <f t="shared" si="0"/>
      </c>
      <c r="O25" s="148">
        <f t="shared" si="2"/>
      </c>
      <c r="P25" s="148">
        <f t="shared" si="3"/>
      </c>
      <c r="Q25" s="148" t="s">
        <v>153</v>
      </c>
      <c r="R25" s="148">
        <v>20</v>
      </c>
      <c r="W25" s="148">
        <v>22</v>
      </c>
      <c r="X25" s="154" t="s">
        <v>44</v>
      </c>
      <c r="Y25" s="148" t="s">
        <v>119</v>
      </c>
      <c r="Z25" s="148" t="s">
        <v>119</v>
      </c>
      <c r="AA25" s="148" t="s">
        <v>119</v>
      </c>
      <c r="AB25" s="148" t="s">
        <v>119</v>
      </c>
    </row>
    <row r="26" spans="1:24" ht="16.5" customHeight="1">
      <c r="A26" s="218">
        <v>13</v>
      </c>
      <c r="B26" s="219"/>
      <c r="C26" s="220"/>
      <c r="D26" s="221"/>
      <c r="E26" s="222"/>
      <c r="F26" s="221"/>
      <c r="G26" s="221"/>
      <c r="H26" s="222"/>
      <c r="I26" s="223"/>
      <c r="J26" s="224" t="s">
        <v>23</v>
      </c>
      <c r="K26" s="223"/>
      <c r="L26" s="225" t="s">
        <v>24</v>
      </c>
      <c r="M26" s="148">
        <f t="shared" si="1"/>
      </c>
      <c r="N26" s="148">
        <f t="shared" si="0"/>
      </c>
      <c r="O26" s="148">
        <f t="shared" si="2"/>
      </c>
      <c r="P26" s="148">
        <f t="shared" si="3"/>
      </c>
      <c r="Q26" s="148" t="s">
        <v>154</v>
      </c>
      <c r="R26" s="148">
        <v>21</v>
      </c>
      <c r="W26" s="148">
        <v>23</v>
      </c>
      <c r="X26" s="154" t="s">
        <v>45</v>
      </c>
    </row>
    <row r="27" spans="1:24" ht="16.5" customHeight="1">
      <c r="A27" s="218">
        <v>14</v>
      </c>
      <c r="B27" s="219"/>
      <c r="C27" s="220"/>
      <c r="D27" s="221"/>
      <c r="E27" s="222"/>
      <c r="F27" s="221"/>
      <c r="G27" s="221"/>
      <c r="H27" s="222"/>
      <c r="I27" s="223"/>
      <c r="J27" s="224" t="s">
        <v>23</v>
      </c>
      <c r="K27" s="223"/>
      <c r="L27" s="225" t="s">
        <v>24</v>
      </c>
      <c r="M27" s="148">
        <f t="shared" si="1"/>
      </c>
      <c r="N27" s="148">
        <f t="shared" si="0"/>
      </c>
      <c r="O27" s="148">
        <f t="shared" si="2"/>
      </c>
      <c r="P27" s="148">
        <f t="shared" si="3"/>
      </c>
      <c r="Q27" s="148" t="s">
        <v>155</v>
      </c>
      <c r="R27" s="148">
        <v>22</v>
      </c>
      <c r="W27" s="148">
        <v>24</v>
      </c>
      <c r="X27" s="154" t="s">
        <v>46</v>
      </c>
    </row>
    <row r="28" spans="1:24" ht="16.5" customHeight="1" thickBot="1">
      <c r="A28" s="226">
        <v>15</v>
      </c>
      <c r="B28" s="227"/>
      <c r="C28" s="228"/>
      <c r="D28" s="229"/>
      <c r="E28" s="230"/>
      <c r="F28" s="229"/>
      <c r="G28" s="229"/>
      <c r="H28" s="230"/>
      <c r="I28" s="231"/>
      <c r="J28" s="232" t="s">
        <v>23</v>
      </c>
      <c r="K28" s="231"/>
      <c r="L28" s="233" t="s">
        <v>24</v>
      </c>
      <c r="M28" s="148">
        <f t="shared" si="1"/>
      </c>
      <c r="N28" s="148">
        <f t="shared" si="0"/>
      </c>
      <c r="O28" s="148">
        <f t="shared" si="2"/>
      </c>
      <c r="P28" s="148">
        <f t="shared" si="3"/>
      </c>
      <c r="Q28" s="148" t="s">
        <v>156</v>
      </c>
      <c r="R28" s="148">
        <v>23</v>
      </c>
      <c r="W28" s="148">
        <v>25</v>
      </c>
      <c r="X28" s="154" t="s">
        <v>47</v>
      </c>
    </row>
    <row r="29" spans="1:24" ht="16.5" customHeight="1">
      <c r="A29" s="209">
        <v>16</v>
      </c>
      <c r="B29" s="210"/>
      <c r="C29" s="211"/>
      <c r="D29" s="212"/>
      <c r="E29" s="213"/>
      <c r="F29" s="212"/>
      <c r="G29" s="212"/>
      <c r="H29" s="234"/>
      <c r="I29" s="235"/>
      <c r="J29" s="236" t="s">
        <v>23</v>
      </c>
      <c r="K29" s="235"/>
      <c r="L29" s="217" t="s">
        <v>24</v>
      </c>
      <c r="M29" s="148">
        <f t="shared" si="1"/>
      </c>
      <c r="N29" s="148">
        <f t="shared" si="0"/>
      </c>
      <c r="O29" s="148">
        <f t="shared" si="2"/>
      </c>
      <c r="P29" s="148">
        <f t="shared" si="3"/>
      </c>
      <c r="Q29" s="148" t="s">
        <v>157</v>
      </c>
      <c r="R29" s="148">
        <v>24</v>
      </c>
      <c r="W29" s="148">
        <v>26</v>
      </c>
      <c r="X29" s="154" t="s">
        <v>48</v>
      </c>
    </row>
    <row r="30" spans="1:34" ht="16.5" customHeight="1">
      <c r="A30" s="218">
        <v>17</v>
      </c>
      <c r="B30" s="219"/>
      <c r="C30" s="220"/>
      <c r="D30" s="221"/>
      <c r="E30" s="222"/>
      <c r="F30" s="221"/>
      <c r="G30" s="221"/>
      <c r="H30" s="222"/>
      <c r="I30" s="223"/>
      <c r="J30" s="224" t="s">
        <v>23</v>
      </c>
      <c r="K30" s="223"/>
      <c r="L30" s="225" t="s">
        <v>24</v>
      </c>
      <c r="M30" s="148">
        <f t="shared" si="1"/>
      </c>
      <c r="N30" s="148">
        <f t="shared" si="0"/>
      </c>
      <c r="O30" s="148">
        <f t="shared" si="2"/>
      </c>
      <c r="P30" s="148">
        <f t="shared" si="3"/>
      </c>
      <c r="Q30" s="148" t="s">
        <v>158</v>
      </c>
      <c r="R30" s="148">
        <v>25</v>
      </c>
      <c r="W30" s="148">
        <v>27</v>
      </c>
      <c r="X30" s="154" t="s">
        <v>49</v>
      </c>
      <c r="Y30" s="148" t="s">
        <v>191</v>
      </c>
      <c r="Z30" s="148" t="s">
        <v>191</v>
      </c>
      <c r="AA30" s="148" t="s">
        <v>191</v>
      </c>
      <c r="AB30" s="148" t="s">
        <v>191</v>
      </c>
      <c r="AC30" s="148" t="s">
        <v>191</v>
      </c>
      <c r="AD30" s="148" t="s">
        <v>191</v>
      </c>
      <c r="AE30" s="148" t="s">
        <v>191</v>
      </c>
      <c r="AF30" s="148" t="s">
        <v>191</v>
      </c>
      <c r="AG30" s="148" t="s">
        <v>191</v>
      </c>
      <c r="AH30" s="148" t="s">
        <v>191</v>
      </c>
    </row>
    <row r="31" spans="1:34" ht="16.5" customHeight="1">
      <c r="A31" s="218">
        <v>18</v>
      </c>
      <c r="B31" s="219"/>
      <c r="C31" s="220"/>
      <c r="D31" s="221"/>
      <c r="E31" s="222"/>
      <c r="F31" s="221"/>
      <c r="G31" s="221"/>
      <c r="H31" s="222"/>
      <c r="I31" s="223"/>
      <c r="J31" s="224" t="s">
        <v>23</v>
      </c>
      <c r="K31" s="223"/>
      <c r="L31" s="225" t="s">
        <v>24</v>
      </c>
      <c r="M31" s="148">
        <f t="shared" si="1"/>
      </c>
      <c r="N31" s="148">
        <f t="shared" si="0"/>
      </c>
      <c r="O31" s="148">
        <f t="shared" si="2"/>
      </c>
      <c r="P31" s="148">
        <f t="shared" si="3"/>
      </c>
      <c r="Q31" s="148" t="s">
        <v>159</v>
      </c>
      <c r="R31" s="148">
        <v>26</v>
      </c>
      <c r="W31" s="148">
        <v>28</v>
      </c>
      <c r="X31" s="154" t="s">
        <v>50</v>
      </c>
      <c r="Y31" s="119" t="s">
        <v>180</v>
      </c>
      <c r="Z31" s="119" t="s">
        <v>181</v>
      </c>
      <c r="AA31" s="119" t="s">
        <v>182</v>
      </c>
      <c r="AB31" s="119" t="s">
        <v>183</v>
      </c>
      <c r="AC31" s="119" t="s">
        <v>184</v>
      </c>
      <c r="AD31" s="119" t="s">
        <v>185</v>
      </c>
      <c r="AE31" s="119" t="s">
        <v>186</v>
      </c>
      <c r="AF31" s="119" t="s">
        <v>187</v>
      </c>
      <c r="AG31" s="119" t="s">
        <v>188</v>
      </c>
      <c r="AH31" s="119" t="s">
        <v>189</v>
      </c>
    </row>
    <row r="32" spans="1:34" ht="16.5" customHeight="1">
      <c r="A32" s="218">
        <v>19</v>
      </c>
      <c r="B32" s="219"/>
      <c r="C32" s="220"/>
      <c r="D32" s="221"/>
      <c r="E32" s="222"/>
      <c r="F32" s="221"/>
      <c r="G32" s="221"/>
      <c r="H32" s="222"/>
      <c r="I32" s="223"/>
      <c r="J32" s="224" t="s">
        <v>23</v>
      </c>
      <c r="K32" s="223"/>
      <c r="L32" s="225" t="s">
        <v>24</v>
      </c>
      <c r="M32" s="148">
        <f t="shared" si="1"/>
      </c>
      <c r="N32" s="148">
        <f t="shared" si="0"/>
      </c>
      <c r="O32" s="148">
        <f t="shared" si="2"/>
      </c>
      <c r="P32" s="148">
        <f t="shared" si="3"/>
      </c>
      <c r="Q32" s="148" t="s">
        <v>160</v>
      </c>
      <c r="R32" s="148">
        <v>27</v>
      </c>
      <c r="W32" s="148">
        <v>29</v>
      </c>
      <c r="X32" s="154" t="s">
        <v>51</v>
      </c>
      <c r="Y32" s="148" t="s">
        <v>117</v>
      </c>
      <c r="Z32" s="148" t="s">
        <v>117</v>
      </c>
      <c r="AA32" s="148" t="s">
        <v>117</v>
      </c>
      <c r="AB32" s="148" t="s">
        <v>117</v>
      </c>
      <c r="AC32" s="148" t="s">
        <v>117</v>
      </c>
      <c r="AD32" s="148" t="s">
        <v>117</v>
      </c>
      <c r="AE32" s="148" t="s">
        <v>117</v>
      </c>
      <c r="AF32" s="148" t="s">
        <v>117</v>
      </c>
      <c r="AG32" s="148" t="s">
        <v>117</v>
      </c>
      <c r="AH32" s="148" t="s">
        <v>117</v>
      </c>
    </row>
    <row r="33" spans="1:28" ht="16.5" customHeight="1" thickBot="1">
      <c r="A33" s="226">
        <v>20</v>
      </c>
      <c r="B33" s="227"/>
      <c r="C33" s="228"/>
      <c r="D33" s="229"/>
      <c r="E33" s="230"/>
      <c r="F33" s="229"/>
      <c r="G33" s="229"/>
      <c r="H33" s="230"/>
      <c r="I33" s="231"/>
      <c r="J33" s="232" t="s">
        <v>23</v>
      </c>
      <c r="K33" s="231"/>
      <c r="L33" s="233" t="s">
        <v>24</v>
      </c>
      <c r="M33" s="148">
        <f t="shared" si="1"/>
      </c>
      <c r="N33" s="148">
        <f t="shared" si="0"/>
      </c>
      <c r="O33" s="148">
        <f t="shared" si="2"/>
      </c>
      <c r="P33" s="148">
        <f t="shared" si="3"/>
      </c>
      <c r="Q33" s="148" t="s">
        <v>161</v>
      </c>
      <c r="R33" s="148">
        <v>28</v>
      </c>
      <c r="W33" s="148">
        <v>30</v>
      </c>
      <c r="X33" s="154" t="s">
        <v>52</v>
      </c>
      <c r="Y33" s="148" t="s">
        <v>118</v>
      </c>
      <c r="Z33" s="148" t="s">
        <v>118</v>
      </c>
      <c r="AA33" s="148" t="s">
        <v>118</v>
      </c>
      <c r="AB33" s="148" t="s">
        <v>118</v>
      </c>
    </row>
    <row r="34" spans="1:24" ht="16.5" customHeight="1">
      <c r="A34" s="209">
        <v>21</v>
      </c>
      <c r="B34" s="210"/>
      <c r="C34" s="211"/>
      <c r="D34" s="212"/>
      <c r="E34" s="213"/>
      <c r="F34" s="212"/>
      <c r="G34" s="212"/>
      <c r="H34" s="234"/>
      <c r="I34" s="235"/>
      <c r="J34" s="236" t="s">
        <v>23</v>
      </c>
      <c r="K34" s="235"/>
      <c r="L34" s="217" t="s">
        <v>24</v>
      </c>
      <c r="M34" s="148">
        <f t="shared" si="1"/>
      </c>
      <c r="N34" s="148">
        <f t="shared" si="0"/>
      </c>
      <c r="O34" s="148">
        <f t="shared" si="2"/>
      </c>
      <c r="P34" s="148">
        <f t="shared" si="3"/>
      </c>
      <c r="Q34" s="148" t="s">
        <v>162</v>
      </c>
      <c r="R34" s="148">
        <v>29</v>
      </c>
      <c r="W34" s="148">
        <v>31</v>
      </c>
      <c r="X34" s="154" t="s">
        <v>53</v>
      </c>
    </row>
    <row r="35" spans="1:24" ht="16.5" customHeight="1">
      <c r="A35" s="218">
        <v>22</v>
      </c>
      <c r="B35" s="219"/>
      <c r="C35" s="220"/>
      <c r="D35" s="221"/>
      <c r="E35" s="222"/>
      <c r="F35" s="221"/>
      <c r="G35" s="221"/>
      <c r="H35" s="222"/>
      <c r="I35" s="223"/>
      <c r="J35" s="224" t="s">
        <v>23</v>
      </c>
      <c r="K35" s="223"/>
      <c r="L35" s="225" t="s">
        <v>24</v>
      </c>
      <c r="M35" s="148">
        <f t="shared" si="1"/>
      </c>
      <c r="N35" s="148">
        <f t="shared" si="0"/>
      </c>
      <c r="O35" s="148">
        <f t="shared" si="2"/>
      </c>
      <c r="P35" s="148">
        <f t="shared" si="3"/>
      </c>
      <c r="Q35" s="148" t="s">
        <v>115</v>
      </c>
      <c r="R35" s="148">
        <v>30</v>
      </c>
      <c r="W35" s="148">
        <v>32</v>
      </c>
      <c r="X35" s="154" t="s">
        <v>54</v>
      </c>
    </row>
    <row r="36" spans="1:24" ht="16.5" customHeight="1">
      <c r="A36" s="218">
        <v>23</v>
      </c>
      <c r="B36" s="219"/>
      <c r="C36" s="220"/>
      <c r="D36" s="221"/>
      <c r="E36" s="222"/>
      <c r="F36" s="221"/>
      <c r="G36" s="221"/>
      <c r="H36" s="222"/>
      <c r="I36" s="223"/>
      <c r="J36" s="224" t="s">
        <v>23</v>
      </c>
      <c r="K36" s="223"/>
      <c r="L36" s="225" t="s">
        <v>24</v>
      </c>
      <c r="M36" s="148">
        <f t="shared" si="1"/>
      </c>
      <c r="N36" s="148">
        <f t="shared" si="0"/>
      </c>
      <c r="O36" s="148">
        <f t="shared" si="2"/>
      </c>
      <c r="P36" s="148">
        <f t="shared" si="3"/>
      </c>
      <c r="Q36" s="148" t="s">
        <v>163</v>
      </c>
      <c r="R36" s="148">
        <v>31</v>
      </c>
      <c r="W36" s="148">
        <v>33</v>
      </c>
      <c r="X36" s="154" t="s">
        <v>55</v>
      </c>
    </row>
    <row r="37" spans="1:24" ht="16.5" customHeight="1">
      <c r="A37" s="218">
        <v>24</v>
      </c>
      <c r="B37" s="219"/>
      <c r="C37" s="220"/>
      <c r="D37" s="221"/>
      <c r="E37" s="222"/>
      <c r="F37" s="221"/>
      <c r="G37" s="221"/>
      <c r="H37" s="222"/>
      <c r="I37" s="223"/>
      <c r="J37" s="224" t="s">
        <v>23</v>
      </c>
      <c r="K37" s="223"/>
      <c r="L37" s="225" t="s">
        <v>24</v>
      </c>
      <c r="M37" s="148">
        <f t="shared" si="1"/>
      </c>
      <c r="N37" s="148">
        <f t="shared" si="0"/>
      </c>
      <c r="O37" s="148">
        <f t="shared" si="2"/>
      </c>
      <c r="P37" s="148">
        <f t="shared" si="3"/>
      </c>
      <c r="Q37" s="148" t="s">
        <v>164</v>
      </c>
      <c r="R37" s="148">
        <v>32</v>
      </c>
      <c r="W37" s="148">
        <v>34</v>
      </c>
      <c r="X37" s="154" t="s">
        <v>56</v>
      </c>
    </row>
    <row r="38" spans="1:24" ht="16.5" customHeight="1" thickBot="1">
      <c r="A38" s="226">
        <v>25</v>
      </c>
      <c r="B38" s="227"/>
      <c r="C38" s="228"/>
      <c r="D38" s="229"/>
      <c r="E38" s="230"/>
      <c r="F38" s="229"/>
      <c r="G38" s="229"/>
      <c r="H38" s="230"/>
      <c r="I38" s="231"/>
      <c r="J38" s="232" t="s">
        <v>23</v>
      </c>
      <c r="K38" s="231"/>
      <c r="L38" s="233" t="s">
        <v>24</v>
      </c>
      <c r="M38" s="148">
        <f t="shared" si="1"/>
      </c>
      <c r="N38" s="148">
        <f t="shared" si="0"/>
      </c>
      <c r="O38" s="148">
        <f t="shared" si="2"/>
      </c>
      <c r="P38" s="148">
        <f t="shared" si="3"/>
      </c>
      <c r="Q38" s="148" t="s">
        <v>165</v>
      </c>
      <c r="R38" s="148">
        <v>33</v>
      </c>
      <c r="W38" s="148">
        <v>35</v>
      </c>
      <c r="X38" s="154" t="s">
        <v>57</v>
      </c>
    </row>
    <row r="39" spans="1:24" ht="16.5" customHeight="1">
      <c r="A39" s="209">
        <v>26</v>
      </c>
      <c r="B39" s="210"/>
      <c r="C39" s="211"/>
      <c r="D39" s="212"/>
      <c r="E39" s="213"/>
      <c r="F39" s="212"/>
      <c r="G39" s="212"/>
      <c r="H39" s="234"/>
      <c r="I39" s="235"/>
      <c r="J39" s="236" t="s">
        <v>23</v>
      </c>
      <c r="K39" s="235"/>
      <c r="L39" s="217" t="s">
        <v>24</v>
      </c>
      <c r="M39" s="148">
        <f t="shared" si="1"/>
      </c>
      <c r="N39" s="148">
        <f t="shared" si="0"/>
      </c>
      <c r="O39" s="148">
        <f t="shared" si="2"/>
      </c>
      <c r="P39" s="148">
        <f t="shared" si="3"/>
      </c>
      <c r="Q39" s="148" t="s">
        <v>166</v>
      </c>
      <c r="R39" s="148">
        <v>34</v>
      </c>
      <c r="W39" s="148">
        <v>36</v>
      </c>
      <c r="X39" s="154" t="s">
        <v>58</v>
      </c>
    </row>
    <row r="40" spans="1:24" ht="16.5" customHeight="1">
      <c r="A40" s="218">
        <v>27</v>
      </c>
      <c r="B40" s="219"/>
      <c r="C40" s="220"/>
      <c r="D40" s="221"/>
      <c r="E40" s="222"/>
      <c r="F40" s="221"/>
      <c r="G40" s="221"/>
      <c r="H40" s="222"/>
      <c r="I40" s="223"/>
      <c r="J40" s="224" t="s">
        <v>23</v>
      </c>
      <c r="K40" s="223"/>
      <c r="L40" s="225" t="s">
        <v>24</v>
      </c>
      <c r="M40" s="148">
        <f t="shared" si="1"/>
      </c>
      <c r="N40" s="148">
        <f t="shared" si="0"/>
      </c>
      <c r="O40" s="148">
        <f t="shared" si="2"/>
      </c>
      <c r="P40" s="148">
        <f t="shared" si="3"/>
      </c>
      <c r="Q40" s="148" t="s">
        <v>167</v>
      </c>
      <c r="R40" s="148">
        <v>35</v>
      </c>
      <c r="W40" s="148">
        <v>37</v>
      </c>
      <c r="X40" s="154" t="s">
        <v>59</v>
      </c>
    </row>
    <row r="41" spans="1:24" ht="16.5" customHeight="1">
      <c r="A41" s="218">
        <v>28</v>
      </c>
      <c r="B41" s="219"/>
      <c r="C41" s="220"/>
      <c r="D41" s="221"/>
      <c r="E41" s="222"/>
      <c r="F41" s="221"/>
      <c r="G41" s="221"/>
      <c r="H41" s="222"/>
      <c r="I41" s="223"/>
      <c r="J41" s="224" t="s">
        <v>23</v>
      </c>
      <c r="K41" s="223"/>
      <c r="L41" s="225" t="s">
        <v>24</v>
      </c>
      <c r="M41" s="148">
        <f t="shared" si="1"/>
      </c>
      <c r="N41" s="148">
        <f t="shared" si="0"/>
      </c>
      <c r="O41" s="148">
        <f t="shared" si="2"/>
      </c>
      <c r="P41" s="148">
        <f t="shared" si="3"/>
      </c>
      <c r="Q41" s="148" t="s">
        <v>168</v>
      </c>
      <c r="R41" s="148">
        <v>36</v>
      </c>
      <c r="W41" s="148">
        <v>38</v>
      </c>
      <c r="X41" s="154" t="s">
        <v>60</v>
      </c>
    </row>
    <row r="42" spans="1:24" ht="16.5" customHeight="1">
      <c r="A42" s="218">
        <v>29</v>
      </c>
      <c r="B42" s="219"/>
      <c r="C42" s="220"/>
      <c r="D42" s="221"/>
      <c r="E42" s="222"/>
      <c r="F42" s="221"/>
      <c r="G42" s="221"/>
      <c r="H42" s="222"/>
      <c r="I42" s="223"/>
      <c r="J42" s="224" t="s">
        <v>23</v>
      </c>
      <c r="K42" s="223"/>
      <c r="L42" s="225" t="s">
        <v>24</v>
      </c>
      <c r="M42" s="148">
        <f t="shared" si="1"/>
      </c>
      <c r="N42" s="148">
        <f t="shared" si="0"/>
      </c>
      <c r="O42" s="148">
        <f t="shared" si="2"/>
      </c>
      <c r="P42" s="148">
        <f t="shared" si="3"/>
      </c>
      <c r="Q42" s="148" t="s">
        <v>169</v>
      </c>
      <c r="R42" s="148">
        <v>37</v>
      </c>
      <c r="W42" s="148">
        <v>39</v>
      </c>
      <c r="X42" s="154" t="s">
        <v>61</v>
      </c>
    </row>
    <row r="43" spans="1:24" ht="16.5" customHeight="1" thickBot="1">
      <c r="A43" s="226">
        <v>30</v>
      </c>
      <c r="B43" s="227"/>
      <c r="C43" s="228"/>
      <c r="D43" s="229"/>
      <c r="E43" s="230"/>
      <c r="F43" s="229"/>
      <c r="G43" s="229"/>
      <c r="H43" s="230"/>
      <c r="I43" s="231"/>
      <c r="J43" s="232" t="s">
        <v>23</v>
      </c>
      <c r="K43" s="231"/>
      <c r="L43" s="233" t="s">
        <v>24</v>
      </c>
      <c r="M43" s="148">
        <f t="shared" si="1"/>
      </c>
      <c r="N43" s="148">
        <f t="shared" si="0"/>
      </c>
      <c r="O43" s="148">
        <f t="shared" si="2"/>
      </c>
      <c r="P43" s="148">
        <f t="shared" si="3"/>
      </c>
      <c r="Q43" s="148" t="s">
        <v>170</v>
      </c>
      <c r="R43" s="148">
        <v>38</v>
      </c>
      <c r="W43" s="148">
        <v>40</v>
      </c>
      <c r="X43" s="154" t="s">
        <v>62</v>
      </c>
    </row>
    <row r="44" spans="1:24" ht="14.25">
      <c r="A44" s="209">
        <v>31</v>
      </c>
      <c r="B44" s="210"/>
      <c r="C44" s="211"/>
      <c r="D44" s="212"/>
      <c r="E44" s="213"/>
      <c r="F44" s="212"/>
      <c r="G44" s="212"/>
      <c r="H44" s="234"/>
      <c r="I44" s="235"/>
      <c r="J44" s="236" t="s">
        <v>23</v>
      </c>
      <c r="K44" s="235"/>
      <c r="L44" s="217" t="s">
        <v>24</v>
      </c>
      <c r="M44" s="148">
        <f t="shared" si="1"/>
      </c>
      <c r="N44" s="148">
        <f t="shared" si="0"/>
      </c>
      <c r="O44" s="148">
        <f t="shared" si="2"/>
      </c>
      <c r="P44" s="148">
        <f t="shared" si="3"/>
      </c>
      <c r="Q44" s="148" t="s">
        <v>171</v>
      </c>
      <c r="R44" s="148">
        <v>39</v>
      </c>
      <c r="W44" s="148">
        <v>41</v>
      </c>
      <c r="X44" s="154" t="s">
        <v>63</v>
      </c>
    </row>
    <row r="45" spans="1:24" ht="14.25">
      <c r="A45" s="218">
        <v>32</v>
      </c>
      <c r="B45" s="219"/>
      <c r="C45" s="220"/>
      <c r="D45" s="221"/>
      <c r="E45" s="222"/>
      <c r="F45" s="221"/>
      <c r="G45" s="221"/>
      <c r="H45" s="222"/>
      <c r="I45" s="223"/>
      <c r="J45" s="224" t="s">
        <v>23</v>
      </c>
      <c r="K45" s="223"/>
      <c r="L45" s="225" t="s">
        <v>24</v>
      </c>
      <c r="M45" s="148">
        <f t="shared" si="1"/>
      </c>
      <c r="N45" s="148">
        <f t="shared" si="0"/>
      </c>
      <c r="O45" s="148">
        <f t="shared" si="2"/>
      </c>
      <c r="P45" s="148">
        <f t="shared" si="3"/>
      </c>
      <c r="Q45" s="148" t="s">
        <v>172</v>
      </c>
      <c r="R45" s="148">
        <v>40</v>
      </c>
      <c r="W45" s="148">
        <v>42</v>
      </c>
      <c r="X45" s="154" t="s">
        <v>64</v>
      </c>
    </row>
    <row r="46" spans="1:24" ht="14.25">
      <c r="A46" s="218">
        <v>33</v>
      </c>
      <c r="B46" s="219"/>
      <c r="C46" s="220"/>
      <c r="D46" s="221"/>
      <c r="E46" s="222"/>
      <c r="F46" s="221"/>
      <c r="G46" s="221"/>
      <c r="H46" s="222"/>
      <c r="I46" s="223"/>
      <c r="J46" s="224" t="s">
        <v>23</v>
      </c>
      <c r="K46" s="223"/>
      <c r="L46" s="225" t="s">
        <v>24</v>
      </c>
      <c r="M46" s="148">
        <f t="shared" si="1"/>
      </c>
      <c r="N46" s="148">
        <f t="shared" si="0"/>
      </c>
      <c r="O46" s="148">
        <f t="shared" si="2"/>
      </c>
      <c r="P46" s="148">
        <f t="shared" si="3"/>
      </c>
      <c r="Q46" s="148" t="s">
        <v>173</v>
      </c>
      <c r="R46" s="148">
        <v>41</v>
      </c>
      <c r="W46" s="148">
        <v>43</v>
      </c>
      <c r="X46" s="154" t="s">
        <v>65</v>
      </c>
    </row>
    <row r="47" spans="1:24" ht="14.25">
      <c r="A47" s="218">
        <v>34</v>
      </c>
      <c r="B47" s="219"/>
      <c r="C47" s="220"/>
      <c r="D47" s="221"/>
      <c r="E47" s="222"/>
      <c r="F47" s="221"/>
      <c r="G47" s="221"/>
      <c r="H47" s="222"/>
      <c r="I47" s="223"/>
      <c r="J47" s="224" t="s">
        <v>23</v>
      </c>
      <c r="K47" s="223"/>
      <c r="L47" s="225" t="s">
        <v>24</v>
      </c>
      <c r="M47" s="148">
        <f t="shared" si="1"/>
      </c>
      <c r="N47" s="148">
        <f t="shared" si="0"/>
      </c>
      <c r="O47" s="148">
        <f t="shared" si="2"/>
      </c>
      <c r="P47" s="148">
        <f t="shared" si="3"/>
      </c>
      <c r="Q47" s="148" t="s">
        <v>174</v>
      </c>
      <c r="R47" s="148">
        <v>42</v>
      </c>
      <c r="W47" s="148">
        <v>44</v>
      </c>
      <c r="X47" s="154" t="s">
        <v>66</v>
      </c>
    </row>
    <row r="48" spans="1:24" ht="15" thickBot="1">
      <c r="A48" s="226">
        <v>35</v>
      </c>
      <c r="B48" s="227"/>
      <c r="C48" s="228"/>
      <c r="D48" s="229"/>
      <c r="E48" s="230"/>
      <c r="F48" s="229"/>
      <c r="G48" s="229"/>
      <c r="H48" s="230"/>
      <c r="I48" s="231"/>
      <c r="J48" s="232" t="s">
        <v>23</v>
      </c>
      <c r="K48" s="231"/>
      <c r="L48" s="233" t="s">
        <v>24</v>
      </c>
      <c r="M48" s="148">
        <f t="shared" si="1"/>
      </c>
      <c r="N48" s="148">
        <f t="shared" si="0"/>
      </c>
      <c r="O48" s="148">
        <f t="shared" si="2"/>
      </c>
      <c r="P48" s="148">
        <f t="shared" si="3"/>
      </c>
      <c r="Q48" s="148" t="s">
        <v>175</v>
      </c>
      <c r="R48" s="148">
        <v>43</v>
      </c>
      <c r="W48" s="148">
        <v>45</v>
      </c>
      <c r="X48" s="154" t="s">
        <v>67</v>
      </c>
    </row>
    <row r="49" spans="1:24" ht="14.25">
      <c r="A49" s="209">
        <v>36</v>
      </c>
      <c r="B49" s="210"/>
      <c r="C49" s="211"/>
      <c r="D49" s="212"/>
      <c r="E49" s="213"/>
      <c r="F49" s="212"/>
      <c r="G49" s="212"/>
      <c r="H49" s="234"/>
      <c r="I49" s="235"/>
      <c r="J49" s="236" t="s">
        <v>23</v>
      </c>
      <c r="K49" s="235"/>
      <c r="L49" s="217" t="s">
        <v>24</v>
      </c>
      <c r="M49" s="148">
        <f t="shared" si="1"/>
      </c>
      <c r="N49" s="148">
        <f t="shared" si="0"/>
      </c>
      <c r="O49" s="148">
        <f t="shared" si="2"/>
      </c>
      <c r="P49" s="148">
        <f t="shared" si="3"/>
      </c>
      <c r="Q49" s="148" t="s">
        <v>176</v>
      </c>
      <c r="R49" s="148">
        <v>44</v>
      </c>
      <c r="W49" s="148">
        <v>46</v>
      </c>
      <c r="X49" s="154" t="s">
        <v>68</v>
      </c>
    </row>
    <row r="50" spans="1:24" ht="14.25">
      <c r="A50" s="218">
        <v>37</v>
      </c>
      <c r="B50" s="219"/>
      <c r="C50" s="220"/>
      <c r="D50" s="221"/>
      <c r="E50" s="222"/>
      <c r="F50" s="221"/>
      <c r="G50" s="221"/>
      <c r="H50" s="222"/>
      <c r="I50" s="223"/>
      <c r="J50" s="224" t="s">
        <v>23</v>
      </c>
      <c r="K50" s="223"/>
      <c r="L50" s="225" t="s">
        <v>24</v>
      </c>
      <c r="M50" s="148">
        <f t="shared" si="1"/>
      </c>
      <c r="N50" s="148">
        <f t="shared" si="0"/>
      </c>
      <c r="O50" s="148">
        <f t="shared" si="2"/>
      </c>
      <c r="P50" s="148">
        <f t="shared" si="3"/>
      </c>
      <c r="Q50" s="148" t="s">
        <v>177</v>
      </c>
      <c r="R50" s="148">
        <v>45</v>
      </c>
      <c r="W50" s="148">
        <v>47</v>
      </c>
      <c r="X50" s="154" t="s">
        <v>69</v>
      </c>
    </row>
    <row r="51" spans="1:24" ht="14.25">
      <c r="A51" s="218">
        <v>38</v>
      </c>
      <c r="B51" s="219"/>
      <c r="C51" s="220"/>
      <c r="D51" s="221"/>
      <c r="E51" s="222"/>
      <c r="F51" s="221"/>
      <c r="G51" s="221"/>
      <c r="H51" s="222"/>
      <c r="I51" s="223"/>
      <c r="J51" s="224" t="s">
        <v>23</v>
      </c>
      <c r="K51" s="223"/>
      <c r="L51" s="225" t="s">
        <v>24</v>
      </c>
      <c r="M51" s="148">
        <f t="shared" si="1"/>
      </c>
      <c r="N51" s="148">
        <f t="shared" si="0"/>
      </c>
      <c r="O51" s="148">
        <f t="shared" si="2"/>
      </c>
      <c r="P51" s="148">
        <f t="shared" si="3"/>
      </c>
      <c r="Q51" s="148" t="s">
        <v>116</v>
      </c>
      <c r="R51" s="148">
        <v>46</v>
      </c>
      <c r="W51" s="148">
        <v>48</v>
      </c>
      <c r="X51" s="154" t="s">
        <v>70</v>
      </c>
    </row>
    <row r="52" spans="1:24" ht="14.25">
      <c r="A52" s="218">
        <v>39</v>
      </c>
      <c r="B52" s="219"/>
      <c r="C52" s="220"/>
      <c r="D52" s="221"/>
      <c r="E52" s="222"/>
      <c r="F52" s="221"/>
      <c r="G52" s="221"/>
      <c r="H52" s="222"/>
      <c r="I52" s="223"/>
      <c r="J52" s="224" t="s">
        <v>23</v>
      </c>
      <c r="K52" s="223"/>
      <c r="L52" s="225" t="s">
        <v>24</v>
      </c>
      <c r="M52" s="148">
        <f t="shared" si="1"/>
      </c>
      <c r="N52" s="148">
        <f t="shared" si="0"/>
      </c>
      <c r="O52" s="148">
        <f t="shared" si="2"/>
      </c>
      <c r="P52" s="148">
        <f t="shared" si="3"/>
      </c>
      <c r="Q52" s="148" t="s">
        <v>178</v>
      </c>
      <c r="R52" s="148">
        <v>47</v>
      </c>
      <c r="W52" s="148">
        <v>49</v>
      </c>
      <c r="X52" s="154" t="s">
        <v>71</v>
      </c>
    </row>
    <row r="53" spans="1:24" ht="15" thickBot="1">
      <c r="A53" s="226">
        <v>40</v>
      </c>
      <c r="B53" s="227"/>
      <c r="C53" s="228"/>
      <c r="D53" s="229"/>
      <c r="E53" s="230"/>
      <c r="F53" s="229"/>
      <c r="G53" s="229"/>
      <c r="H53" s="237"/>
      <c r="I53" s="231"/>
      <c r="J53" s="232" t="s">
        <v>23</v>
      </c>
      <c r="K53" s="231"/>
      <c r="L53" s="233" t="s">
        <v>24</v>
      </c>
      <c r="M53" s="148">
        <f t="shared" si="1"/>
      </c>
      <c r="N53" s="148">
        <f t="shared" si="0"/>
      </c>
      <c r="O53" s="148">
        <f t="shared" si="2"/>
      </c>
      <c r="P53" s="148">
        <f t="shared" si="3"/>
      </c>
      <c r="W53" s="148">
        <v>50</v>
      </c>
      <c r="X53" s="154" t="s">
        <v>72</v>
      </c>
    </row>
    <row r="54" spans="1:24" ht="16.5" customHeight="1">
      <c r="A54" s="238" t="s">
        <v>124</v>
      </c>
      <c r="B54" s="239"/>
      <c r="C54" s="240"/>
      <c r="D54" s="241" t="s">
        <v>126</v>
      </c>
      <c r="E54" s="242">
        <f>COUNTA(C14:C53)</f>
        <v>0</v>
      </c>
      <c r="F54" s="243" t="s">
        <v>128</v>
      </c>
      <c r="G54" s="244" t="str">
        <f>IF(D2="愛知","県内","県外")</f>
        <v>県外</v>
      </c>
      <c r="H54" s="245">
        <f>IF(H2="","",H2)</f>
      </c>
      <c r="I54" s="246">
        <f>IF(N54="県外一般",R55,IF(N54="県外高校",S55,IF(N54="県内一般",T55,IF(N54="県内高校",U55,IF(N54="県内中学",V55,0)))))</f>
        <v>0</v>
      </c>
      <c r="J54" s="246" t="s">
        <v>123</v>
      </c>
      <c r="K54" s="247">
        <f>I54*E54</f>
        <v>0</v>
      </c>
      <c r="L54" s="248" t="s">
        <v>123</v>
      </c>
      <c r="N54" s="148" t="str">
        <f>G54&amp;H54</f>
        <v>県外</v>
      </c>
      <c r="R54" s="148" t="s">
        <v>131</v>
      </c>
      <c r="S54" s="148" t="s">
        <v>132</v>
      </c>
      <c r="T54" s="148" t="s">
        <v>133</v>
      </c>
      <c r="U54" s="148" t="s">
        <v>134</v>
      </c>
      <c r="V54" s="148" t="s">
        <v>135</v>
      </c>
      <c r="W54" s="148">
        <v>51</v>
      </c>
      <c r="X54" s="154" t="s">
        <v>200</v>
      </c>
    </row>
    <row r="55" spans="1:24" ht="16.5" customHeight="1" thickBot="1">
      <c r="A55" s="249"/>
      <c r="B55" s="250"/>
      <c r="C55" s="251"/>
      <c r="D55" s="252" t="s">
        <v>125</v>
      </c>
      <c r="E55" s="253" t="s">
        <v>194</v>
      </c>
      <c r="F55" s="254" t="s">
        <v>128</v>
      </c>
      <c r="G55" s="255">
        <f>F3</f>
        <v>0</v>
      </c>
      <c r="H55" s="256" t="s">
        <v>127</v>
      </c>
      <c r="I55" s="257"/>
      <c r="J55" s="257"/>
      <c r="K55" s="258">
        <f>IF(G55="",0,G55*700)</f>
        <v>0</v>
      </c>
      <c r="L55" s="259" t="s">
        <v>123</v>
      </c>
      <c r="R55" s="148">
        <v>1500</v>
      </c>
      <c r="S55" s="148">
        <v>1200</v>
      </c>
      <c r="T55" s="148">
        <v>1000</v>
      </c>
      <c r="U55" s="148">
        <v>800</v>
      </c>
      <c r="V55" s="148">
        <v>500</v>
      </c>
      <c r="W55" s="148">
        <v>52</v>
      </c>
      <c r="X55" s="154" t="s">
        <v>201</v>
      </c>
    </row>
    <row r="56" spans="1:24" ht="18" thickBot="1">
      <c r="A56" s="260" t="s">
        <v>190</v>
      </c>
      <c r="B56" s="261"/>
      <c r="C56" s="261"/>
      <c r="D56" s="261"/>
      <c r="E56" s="261"/>
      <c r="F56" s="261"/>
      <c r="G56" s="261"/>
      <c r="H56" s="261"/>
      <c r="I56" s="262"/>
      <c r="J56" s="263">
        <f>SUM(K54:K55)</f>
        <v>0</v>
      </c>
      <c r="K56" s="263"/>
      <c r="L56" s="264" t="s">
        <v>123</v>
      </c>
      <c r="W56" s="148">
        <v>53</v>
      </c>
      <c r="X56" s="154" t="s">
        <v>202</v>
      </c>
    </row>
    <row r="57" spans="23:24" ht="13.5">
      <c r="W57" s="148">
        <v>54</v>
      </c>
      <c r="X57" s="154" t="s">
        <v>203</v>
      </c>
    </row>
    <row r="58" spans="4:24" ht="17.25">
      <c r="D58" s="265" t="s">
        <v>196</v>
      </c>
      <c r="E58" s="266" t="s">
        <v>198</v>
      </c>
      <c r="F58" s="266"/>
      <c r="G58" s="266"/>
      <c r="H58" s="266"/>
      <c r="W58" s="148">
        <v>55</v>
      </c>
      <c r="X58" s="154" t="s">
        <v>204</v>
      </c>
    </row>
    <row r="59" spans="23:24" ht="13.5">
      <c r="W59" s="148">
        <v>56</v>
      </c>
      <c r="X59" s="154" t="s">
        <v>205</v>
      </c>
    </row>
    <row r="60" spans="23:24" ht="13.5">
      <c r="W60" s="148">
        <v>57</v>
      </c>
      <c r="X60" s="154" t="s">
        <v>206</v>
      </c>
    </row>
    <row r="61" spans="23:24" ht="13.5">
      <c r="W61" s="148">
        <v>58</v>
      </c>
      <c r="X61" s="154" t="s">
        <v>207</v>
      </c>
    </row>
    <row r="62" spans="23:24" ht="13.5">
      <c r="W62" s="148">
        <v>59</v>
      </c>
      <c r="X62" s="154" t="s">
        <v>208</v>
      </c>
    </row>
    <row r="63" ht="13.5">
      <c r="X63" s="154" t="s">
        <v>209</v>
      </c>
    </row>
    <row r="64" ht="13.5">
      <c r="X64" s="154" t="s">
        <v>73</v>
      </c>
    </row>
    <row r="65" ht="13.5">
      <c r="X65" s="154" t="s">
        <v>74</v>
      </c>
    </row>
    <row r="66" ht="13.5">
      <c r="X66" s="154"/>
    </row>
  </sheetData>
  <sheetProtection selectLockedCells="1"/>
  <mergeCells count="37">
    <mergeCell ref="B11:C12"/>
    <mergeCell ref="E58:H58"/>
    <mergeCell ref="A7:D7"/>
    <mergeCell ref="A8:D8"/>
    <mergeCell ref="A9:D9"/>
    <mergeCell ref="A10:D10"/>
    <mergeCell ref="E7:K7"/>
    <mergeCell ref="E10:L10"/>
    <mergeCell ref="E8:L8"/>
    <mergeCell ref="E9:L9"/>
    <mergeCell ref="H2:I2"/>
    <mergeCell ref="A5:D5"/>
    <mergeCell ref="A2:C2"/>
    <mergeCell ref="E6:L6"/>
    <mergeCell ref="E5:L5"/>
    <mergeCell ref="J2:L2"/>
    <mergeCell ref="E2:G2"/>
    <mergeCell ref="A3:E3"/>
    <mergeCell ref="C4:D4"/>
    <mergeCell ref="F3:G3"/>
    <mergeCell ref="I3:AZ3"/>
    <mergeCell ref="J56:K56"/>
    <mergeCell ref="A56:I56"/>
    <mergeCell ref="I55:J55"/>
    <mergeCell ref="A54:C55"/>
    <mergeCell ref="A6:D6"/>
    <mergeCell ref="A11:A12"/>
    <mergeCell ref="D11:D12"/>
    <mergeCell ref="E11:E12"/>
    <mergeCell ref="F4:I4"/>
    <mergeCell ref="J4:AZ4"/>
    <mergeCell ref="F11:F12"/>
    <mergeCell ref="I13:J13"/>
    <mergeCell ref="K13:L13"/>
    <mergeCell ref="I12:L12"/>
    <mergeCell ref="H11:L11"/>
    <mergeCell ref="G11:G12"/>
  </mergeCells>
  <conditionalFormatting sqref="B14:I14 K14 H15:H53">
    <cfRule type="expression" priority="41" dxfId="42" stopIfTrue="1">
      <formula>$F$14="女"</formula>
    </cfRule>
    <cfRule type="expression" priority="43" dxfId="42" stopIfTrue="1">
      <formula>$F14="女"</formula>
    </cfRule>
  </conditionalFormatting>
  <conditionalFormatting sqref="B15:G15 K15 I15">
    <cfRule type="expression" priority="42" dxfId="42" stopIfTrue="1">
      <formula>$F$15="女"</formula>
    </cfRule>
  </conditionalFormatting>
  <conditionalFormatting sqref="B16:G16 K16 I16">
    <cfRule type="expression" priority="40" dxfId="42" stopIfTrue="1">
      <formula>$F$16="女"</formula>
    </cfRule>
  </conditionalFormatting>
  <conditionalFormatting sqref="B17:G17 K17 I17">
    <cfRule type="expression" priority="39" dxfId="42" stopIfTrue="1">
      <formula>$F$17="女"</formula>
    </cfRule>
  </conditionalFormatting>
  <conditionalFormatting sqref="B18:G18 K18 I18">
    <cfRule type="expression" priority="38" dxfId="42" stopIfTrue="1">
      <formula>$F$18="女"</formula>
    </cfRule>
  </conditionalFormatting>
  <conditionalFormatting sqref="B19:G19 K19 I19">
    <cfRule type="expression" priority="37" dxfId="42" stopIfTrue="1">
      <formula>$F$19="女"</formula>
    </cfRule>
  </conditionalFormatting>
  <conditionalFormatting sqref="B20:G20 K20 I20">
    <cfRule type="expression" priority="36" dxfId="42" stopIfTrue="1">
      <formula>$F$20="女"</formula>
    </cfRule>
  </conditionalFormatting>
  <conditionalFormatting sqref="B21:G21 K21 I21">
    <cfRule type="expression" priority="35" dxfId="42" stopIfTrue="1">
      <formula>$F$21="女"</formula>
    </cfRule>
  </conditionalFormatting>
  <conditionalFormatting sqref="B22:G22 K22 I22">
    <cfRule type="expression" priority="34" dxfId="42" stopIfTrue="1">
      <formula>$F$22="女"</formula>
    </cfRule>
  </conditionalFormatting>
  <conditionalFormatting sqref="B23:G23 K23 I23">
    <cfRule type="expression" priority="33" dxfId="42" stopIfTrue="1">
      <formula>$F$23="女"</formula>
    </cfRule>
  </conditionalFormatting>
  <conditionalFormatting sqref="B24:G24 K24 I24">
    <cfRule type="expression" priority="32" dxfId="42" stopIfTrue="1">
      <formula>$F$24="女"</formula>
    </cfRule>
  </conditionalFormatting>
  <conditionalFormatting sqref="B25:G25 K25 I25">
    <cfRule type="expression" priority="31" dxfId="42" stopIfTrue="1">
      <formula>$F$25="女"</formula>
    </cfRule>
  </conditionalFormatting>
  <conditionalFormatting sqref="B26:G26 K26 I26">
    <cfRule type="expression" priority="30" dxfId="42" stopIfTrue="1">
      <formula>$F$26="女"</formula>
    </cfRule>
  </conditionalFormatting>
  <conditionalFormatting sqref="B27:G27 K27 I27">
    <cfRule type="expression" priority="29" dxfId="42" stopIfTrue="1">
      <formula>$F$27="女"</formula>
    </cfRule>
  </conditionalFormatting>
  <conditionalFormatting sqref="B28:G28 K28 I28">
    <cfRule type="expression" priority="28" dxfId="42" stopIfTrue="1">
      <formula>$F$28="女"</formula>
    </cfRule>
  </conditionalFormatting>
  <conditionalFormatting sqref="B29:G29 K29 I29">
    <cfRule type="expression" priority="27" dxfId="42" stopIfTrue="1">
      <formula>$F$29="女"</formula>
    </cfRule>
  </conditionalFormatting>
  <conditionalFormatting sqref="B30:G30 K30 I30">
    <cfRule type="expression" priority="26" dxfId="42" stopIfTrue="1">
      <formula>$F$30="女"</formula>
    </cfRule>
  </conditionalFormatting>
  <conditionalFormatting sqref="B31:G31 K31 I31">
    <cfRule type="expression" priority="25" dxfId="42" stopIfTrue="1">
      <formula>$F$31="女"</formula>
    </cfRule>
  </conditionalFormatting>
  <conditionalFormatting sqref="B32:G32 K32 I32">
    <cfRule type="expression" priority="24" dxfId="42" stopIfTrue="1">
      <formula>$F$32="女"</formula>
    </cfRule>
  </conditionalFormatting>
  <conditionalFormatting sqref="B33:G33 K33 I33">
    <cfRule type="expression" priority="23" dxfId="42" stopIfTrue="1">
      <formula>$F$33="女"</formula>
    </cfRule>
  </conditionalFormatting>
  <conditionalFormatting sqref="B34:G34 K34 I34">
    <cfRule type="expression" priority="22" dxfId="42" stopIfTrue="1">
      <formula>$F$34="女"</formula>
    </cfRule>
  </conditionalFormatting>
  <conditionalFormatting sqref="B35:G35 K35 I35">
    <cfRule type="expression" priority="21" dxfId="42" stopIfTrue="1">
      <formula>$F$35="女"</formula>
    </cfRule>
  </conditionalFormatting>
  <conditionalFormatting sqref="B36:G36 K36 I36">
    <cfRule type="expression" priority="20" dxfId="42" stopIfTrue="1">
      <formula>$F$36="女"</formula>
    </cfRule>
  </conditionalFormatting>
  <conditionalFormatting sqref="B37:G37 K37 I37">
    <cfRule type="expression" priority="18" dxfId="42" stopIfTrue="1">
      <formula>$F$37="女"</formula>
    </cfRule>
    <cfRule type="expression" priority="19" dxfId="0" stopIfTrue="1">
      <formula>$F$37="女"</formula>
    </cfRule>
  </conditionalFormatting>
  <conditionalFormatting sqref="B38:G38 K38 I38">
    <cfRule type="expression" priority="17" dxfId="42" stopIfTrue="1">
      <formula>$F$38="女"</formula>
    </cfRule>
  </conditionalFormatting>
  <conditionalFormatting sqref="B39:G39 K39 I39">
    <cfRule type="expression" priority="16" dxfId="42" stopIfTrue="1">
      <formula>$F$39="女"</formula>
    </cfRule>
  </conditionalFormatting>
  <conditionalFormatting sqref="B40:G40 K40 I40">
    <cfRule type="expression" priority="15" dxfId="42" stopIfTrue="1">
      <formula>$F$40="女"</formula>
    </cfRule>
  </conditionalFormatting>
  <conditionalFormatting sqref="B41:G41 K41 I41">
    <cfRule type="expression" priority="14" dxfId="42" stopIfTrue="1">
      <formula>$F$41="女"</formula>
    </cfRule>
  </conditionalFormatting>
  <conditionalFormatting sqref="B42:G42 K42 I42">
    <cfRule type="expression" priority="13" dxfId="42" stopIfTrue="1">
      <formula>$F$42="女"</formula>
    </cfRule>
  </conditionalFormatting>
  <conditionalFormatting sqref="B43:G43 K43 I43">
    <cfRule type="expression" priority="12" dxfId="42" stopIfTrue="1">
      <formula>$F$43="女"</formula>
    </cfRule>
  </conditionalFormatting>
  <conditionalFormatting sqref="B44:G44 K44 I44">
    <cfRule type="expression" priority="11" dxfId="42" stopIfTrue="1">
      <formula>$F$44="女"</formula>
    </cfRule>
  </conditionalFormatting>
  <conditionalFormatting sqref="B45:G45 K45 I45">
    <cfRule type="expression" priority="10" dxfId="42" stopIfTrue="1">
      <formula>$F$45="女"</formula>
    </cfRule>
  </conditionalFormatting>
  <conditionalFormatting sqref="B46:G46 K46 I46">
    <cfRule type="expression" priority="9" dxfId="42" stopIfTrue="1">
      <formula>$F$46="女"</formula>
    </cfRule>
  </conditionalFormatting>
  <conditionalFormatting sqref="B47:G47 K47 I47">
    <cfRule type="expression" priority="8" dxfId="42" stopIfTrue="1">
      <formula>$F$47="女"</formula>
    </cfRule>
  </conditionalFormatting>
  <conditionalFormatting sqref="B48:G48 K48 I48">
    <cfRule type="expression" priority="7" dxfId="42" stopIfTrue="1">
      <formula>$F$48="女"</formula>
    </cfRule>
  </conditionalFormatting>
  <conditionalFormatting sqref="B49:G49 K49 I49">
    <cfRule type="expression" priority="6" dxfId="42" stopIfTrue="1">
      <formula>$F$49="女"</formula>
    </cfRule>
  </conditionalFormatting>
  <conditionalFormatting sqref="B50:G50 K50 I50">
    <cfRule type="expression" priority="5" dxfId="42" stopIfTrue="1">
      <formula>$F$50="女"</formula>
    </cfRule>
  </conditionalFormatting>
  <conditionalFormatting sqref="B51:G51 K51 I51">
    <cfRule type="expression" priority="4" dxfId="42" stopIfTrue="1">
      <formula>$F$51="女"</formula>
    </cfRule>
  </conditionalFormatting>
  <conditionalFormatting sqref="B52:G52 K52 I52">
    <cfRule type="expression" priority="3" dxfId="42" stopIfTrue="1">
      <formula>$F$52="女"</formula>
    </cfRule>
  </conditionalFormatting>
  <conditionalFormatting sqref="B53:G53 K53 I53">
    <cfRule type="expression" priority="2" dxfId="42" stopIfTrue="1">
      <formula>$F$53="女"</formula>
    </cfRule>
  </conditionalFormatting>
  <dataValidations count="16">
    <dataValidation type="list" allowBlank="1" showInputMessage="1" showErrorMessage="1" sqref="E4">
      <formula1>$U$6:$U$8</formula1>
    </dataValidation>
    <dataValidation type="list" allowBlank="1" showInputMessage="1" showErrorMessage="1" sqref="H2:I2">
      <formula1>$V$6:$V$8</formula1>
    </dataValidation>
    <dataValidation allowBlank="1" showInputMessage="1" showErrorMessage="1" imeMode="off" sqref="C14:C53 V2 X1 G14 X5:X65536"/>
    <dataValidation allowBlank="1" showInputMessage="1" showErrorMessage="1" prompt="学生のみ、学年を入力してください。&#10;年齢は入力しないでください。" imeMode="off" sqref="G15:G53"/>
    <dataValidation allowBlank="1" showInputMessage="1" showErrorMessage="1" prompt="氏名をご記入ください" imeMode="hiragana" sqref="D15:D53"/>
    <dataValidation type="list" allowBlank="1" showInputMessage="1" showErrorMessage="1" prompt="最初に選択してください" sqref="F15:F53">
      <formula1>$S$6:$S$7</formula1>
    </dataValidation>
    <dataValidation allowBlank="1" showInputMessage="1" showErrorMessage="1" prompt="フリガナをご記入ください" imeMode="halfKatakana" sqref="E15:E53"/>
    <dataValidation allowBlank="1" showErrorMessage="1" promptTitle="団体名" prompt="団体名をご記入ください。&#10;&#10;愛知県立等は省いてください。&#10;&#10;略称で構いませんが、中・高・大等を入れてください。" sqref="E6"/>
    <dataValidation allowBlank="1" showErrorMessage="1" promptTitle="フリガナ" prompt="団体のフリガナを略称でご記入ください" imeMode="halfKatakana" sqref="E5"/>
    <dataValidation type="list" allowBlank="1" showInputMessage="1" showErrorMessage="1" sqref="D2">
      <formula1>$Q$6:$Q$52</formula1>
    </dataValidation>
    <dataValidation allowBlank="1" showErrorMessage="1" sqref="D14"/>
    <dataValidation allowBlank="1" showInputMessage="1" showErrorMessage="1" imeMode="halfKatakana" sqref="E14"/>
    <dataValidation type="list" allowBlank="1" showInputMessage="1" showErrorMessage="1" sqref="F14">
      <formula1>$S$6:$S$7</formula1>
    </dataValidation>
    <dataValidation type="list" allowBlank="1" showInputMessage="1" showErrorMessage="1" prompt="選択してください" sqref="I14:I53">
      <formula1>$W$6:$W$62</formula1>
    </dataValidation>
    <dataValidation type="list" allowBlank="1" showInputMessage="1" showErrorMessage="1" prompt="選択してください" sqref="K14:K53">
      <formula1>$X$6:$X$66</formula1>
    </dataValidation>
    <dataValidation type="list" allowBlank="1" showInputMessage="1" showErrorMessage="1" sqref="H14:H53">
      <formula1>IF($H$2="中学",$Y$22,IF($F14="女",第３回県内女子一般,$Y$22:$Y$25))</formula1>
    </dataValidation>
  </dataValidations>
  <hyperlinks>
    <hyperlink ref="E58" r:id="rId1" display="ekikyo201701@gmail.com"/>
  </hyperlink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80" r:id="rId4"/>
  <colBreaks count="1" manualBreakCount="1">
    <brk id="12" max="5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Q29" sqref="Q29"/>
    </sheetView>
  </sheetViews>
  <sheetFormatPr defaultColWidth="8.59765625" defaultRowHeight="14.25"/>
  <cols>
    <col min="1" max="1" width="0.6953125" style="7" customWidth="1"/>
    <col min="2" max="2" width="4.09765625" style="3" hidden="1" customWidth="1"/>
    <col min="3" max="3" width="6.09765625" style="8" customWidth="1"/>
    <col min="4" max="4" width="3.3984375" style="3" hidden="1" customWidth="1"/>
    <col min="5" max="5" width="15.59765625" style="3" customWidth="1"/>
    <col min="6" max="6" width="5.59765625" style="3" customWidth="1"/>
    <col min="7" max="7" width="12.69921875" style="3" customWidth="1"/>
    <col min="8" max="8" width="9.59765625" style="3" customWidth="1"/>
    <col min="9" max="9" width="0.6953125" style="3" customWidth="1"/>
    <col min="10" max="10" width="3.8984375" style="3" hidden="1" customWidth="1"/>
    <col min="11" max="11" width="6.09765625" style="3" customWidth="1"/>
    <col min="12" max="12" width="3.8984375" style="3" hidden="1" customWidth="1"/>
    <col min="13" max="13" width="15.59765625" style="3" customWidth="1"/>
    <col min="14" max="14" width="5.59765625" style="3" customWidth="1"/>
    <col min="15" max="15" width="10.3984375" style="3" customWidth="1"/>
    <col min="16" max="16" width="3.59765625" style="3" customWidth="1"/>
    <col min="17" max="16384" width="8.59765625" style="3" customWidth="1"/>
  </cols>
  <sheetData>
    <row r="1" spans="1:15" ht="25.5">
      <c r="A1" s="1"/>
      <c r="B1" s="1"/>
      <c r="C1" s="1"/>
      <c r="D1" s="1"/>
      <c r="E1" s="2" t="str">
        <f>'申込一覧'!E4</f>
        <v>第２回</v>
      </c>
      <c r="F1" s="1"/>
      <c r="G1" s="85" t="s">
        <v>82</v>
      </c>
      <c r="H1" s="85"/>
      <c r="I1" s="85"/>
      <c r="J1" s="85"/>
      <c r="K1" s="85"/>
      <c r="L1" s="85"/>
      <c r="M1" s="85"/>
      <c r="N1" s="85"/>
      <c r="O1" s="1"/>
    </row>
    <row r="2" spans="1:15" ht="25.5">
      <c r="A2" s="86" t="s">
        <v>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9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84</v>
      </c>
    </row>
    <row r="4" spans="1:15" ht="29.25" thickBot="1">
      <c r="A4" s="4"/>
      <c r="B4" s="4"/>
      <c r="C4" s="4"/>
      <c r="D4" s="4"/>
      <c r="E4" s="4"/>
      <c r="F4" s="4"/>
      <c r="G4" s="6" t="s">
        <v>85</v>
      </c>
      <c r="H4" s="87">
        <f>IF('申込一覧'!E6="","",'申込一覧'!E6)</f>
      </c>
      <c r="I4" s="88"/>
      <c r="J4" s="88"/>
      <c r="K4" s="88"/>
      <c r="L4" s="88"/>
      <c r="M4" s="88"/>
      <c r="N4" s="88"/>
      <c r="O4" s="89"/>
    </row>
    <row r="5" spans="8:15" ht="14.25" thickBot="1">
      <c r="H5" s="90"/>
      <c r="I5" s="90"/>
      <c r="J5" s="90"/>
      <c r="K5" s="90"/>
      <c r="L5" s="90"/>
      <c r="M5" s="90"/>
      <c r="N5" s="90"/>
      <c r="O5" s="90"/>
    </row>
    <row r="6" spans="1:16" s="13" customFormat="1" ht="18.75">
      <c r="A6" s="9"/>
      <c r="B6" s="10"/>
      <c r="C6" s="91" t="s">
        <v>86</v>
      </c>
      <c r="D6" s="91"/>
      <c r="E6" s="91"/>
      <c r="F6" s="91"/>
      <c r="G6" s="92"/>
      <c r="H6" s="11"/>
      <c r="I6" s="12"/>
      <c r="J6" s="10"/>
      <c r="K6" s="91" t="s">
        <v>87</v>
      </c>
      <c r="L6" s="91"/>
      <c r="M6" s="91"/>
      <c r="N6" s="91"/>
      <c r="O6" s="91"/>
      <c r="P6" s="92"/>
    </row>
    <row r="7" spans="1:16" s="13" customFormat="1" ht="14.25">
      <c r="A7" s="14"/>
      <c r="B7" s="15"/>
      <c r="C7" s="15"/>
      <c r="D7" s="15"/>
      <c r="E7" s="103" t="s">
        <v>88</v>
      </c>
      <c r="F7" s="104"/>
      <c r="G7" s="16" t="s">
        <v>89</v>
      </c>
      <c r="H7" s="17"/>
      <c r="I7" s="14"/>
      <c r="J7" s="15"/>
      <c r="K7" s="15"/>
      <c r="L7" s="18"/>
      <c r="M7" s="103" t="s">
        <v>88</v>
      </c>
      <c r="N7" s="104"/>
      <c r="O7" s="105" t="s">
        <v>89</v>
      </c>
      <c r="P7" s="106"/>
    </row>
    <row r="8" spans="1:16" s="30" customFormat="1" ht="14.25">
      <c r="A8" s="19"/>
      <c r="B8" s="20">
        <v>2</v>
      </c>
      <c r="C8" s="21"/>
      <c r="D8" s="22">
        <v>6</v>
      </c>
      <c r="E8" s="23"/>
      <c r="F8" s="24"/>
      <c r="G8" s="25">
        <f>IF(E8="","",COUNTIF('申込一覧'!O14:O53,"中学男1500m"))</f>
      </c>
      <c r="H8" s="26"/>
      <c r="I8" s="19"/>
      <c r="J8" s="27">
        <v>4</v>
      </c>
      <c r="K8" s="28"/>
      <c r="L8" s="24">
        <v>5</v>
      </c>
      <c r="M8" s="29"/>
      <c r="N8" s="20"/>
      <c r="O8" s="93">
        <f>IF(M8="","",COUNTIF('申込一覧'!O14:O53,"中学女1500m"))</f>
      </c>
      <c r="P8" s="94"/>
    </row>
    <row r="9" spans="1:16" s="30" customFormat="1" ht="14.25">
      <c r="A9" s="19"/>
      <c r="B9" s="20"/>
      <c r="C9" s="21" t="s">
        <v>90</v>
      </c>
      <c r="D9" s="22"/>
      <c r="E9" s="23" t="s">
        <v>91</v>
      </c>
      <c r="F9" s="24"/>
      <c r="G9" s="25">
        <f>COUNTIF('申込一覧'!O14:O54,"中学男3000m")</f>
        <v>0</v>
      </c>
      <c r="H9" s="26"/>
      <c r="I9" s="19"/>
      <c r="J9" s="27"/>
      <c r="K9" s="28" t="s">
        <v>92</v>
      </c>
      <c r="L9" s="24"/>
      <c r="M9" s="29" t="s">
        <v>93</v>
      </c>
      <c r="N9" s="20"/>
      <c r="O9" s="93">
        <f>COUNTIF('申込一覧'!O14:O53,"中学女3000m")</f>
        <v>0</v>
      </c>
      <c r="P9" s="94"/>
    </row>
    <row r="10" spans="1:16" s="30" customFormat="1" ht="14.25">
      <c r="A10" s="19"/>
      <c r="B10" s="20"/>
      <c r="C10" s="21"/>
      <c r="D10" s="22"/>
      <c r="E10" s="23"/>
      <c r="F10" s="24"/>
      <c r="G10" s="25">
        <f>IF(E10="","",COUNTIF('申込一覧'!O14:O53,"高校男1500m"))</f>
      </c>
      <c r="H10" s="26"/>
      <c r="I10" s="19"/>
      <c r="J10" s="27"/>
      <c r="K10" s="21"/>
      <c r="L10" s="24"/>
      <c r="M10" s="29"/>
      <c r="N10" s="20"/>
      <c r="O10" s="93">
        <f>IF(M10="","",COUNTIF('申込一覧'!O14:O53,"高校女1500m"))</f>
      </c>
      <c r="P10" s="94"/>
    </row>
    <row r="11" spans="1:16" s="30" customFormat="1" ht="14.25">
      <c r="A11" s="19"/>
      <c r="B11" s="20">
        <v>2</v>
      </c>
      <c r="C11" s="21" t="s">
        <v>94</v>
      </c>
      <c r="D11" s="22">
        <v>7</v>
      </c>
      <c r="E11" s="23" t="s">
        <v>93</v>
      </c>
      <c r="F11" s="24"/>
      <c r="G11" s="25">
        <f>COUNTIF('申込一覧'!O13:O53,"高校男3000m")</f>
        <v>0</v>
      </c>
      <c r="H11" s="26"/>
      <c r="I11" s="19"/>
      <c r="J11" s="27">
        <v>3</v>
      </c>
      <c r="K11" s="21" t="s">
        <v>94</v>
      </c>
      <c r="L11" s="24">
        <v>6</v>
      </c>
      <c r="M11" s="23" t="s">
        <v>91</v>
      </c>
      <c r="N11" s="31"/>
      <c r="O11" s="93">
        <f>COUNTIF('申込一覧'!O14:O53,"高校女3000m")</f>
        <v>0</v>
      </c>
      <c r="P11" s="94"/>
    </row>
    <row r="12" spans="1:16" s="30" customFormat="1" ht="14.25">
      <c r="A12" s="19"/>
      <c r="B12" s="20">
        <v>1</v>
      </c>
      <c r="C12" s="21" t="s">
        <v>95</v>
      </c>
      <c r="D12" s="22">
        <v>7</v>
      </c>
      <c r="E12" s="23" t="s">
        <v>21</v>
      </c>
      <c r="F12" s="24"/>
      <c r="G12" s="25">
        <f>COUNTIF('申込一覧'!O14:O53,"高校男5000m")</f>
        <v>0</v>
      </c>
      <c r="H12" s="26"/>
      <c r="I12" s="32"/>
      <c r="J12" s="33">
        <v>3</v>
      </c>
      <c r="K12" s="21" t="s">
        <v>94</v>
      </c>
      <c r="L12" s="34"/>
      <c r="M12" s="23" t="s">
        <v>21</v>
      </c>
      <c r="N12" s="35" t="s">
        <v>199</v>
      </c>
      <c r="O12" s="93">
        <f>COUNTIF('申込一覧'!O14:O53,"高校女5000mW")</f>
        <v>0</v>
      </c>
      <c r="P12" s="94"/>
    </row>
    <row r="13" spans="1:16" s="30" customFormat="1" ht="14.25">
      <c r="A13" s="19"/>
      <c r="B13" s="20">
        <v>1</v>
      </c>
      <c r="C13" s="21" t="s">
        <v>211</v>
      </c>
      <c r="D13" s="22">
        <v>7</v>
      </c>
      <c r="E13" s="23" t="s">
        <v>21</v>
      </c>
      <c r="F13" s="24" t="s">
        <v>199</v>
      </c>
      <c r="G13" s="25">
        <f>COUNTIF('申込一覧'!O14:O53,"高校男5000mW")</f>
        <v>0</v>
      </c>
      <c r="H13" s="26"/>
      <c r="I13" s="19"/>
      <c r="J13" s="27">
        <v>3</v>
      </c>
      <c r="K13" s="21"/>
      <c r="L13" s="24"/>
      <c r="M13" s="29"/>
      <c r="N13" s="31"/>
      <c r="O13" s="93">
        <f>IF(M13="","",COUNTIF('申込一覧'!O14:O53,"一般女1500m"))</f>
      </c>
      <c r="P13" s="94"/>
    </row>
    <row r="14" spans="1:16" s="30" customFormat="1" ht="14.25">
      <c r="A14" s="19"/>
      <c r="B14" s="20"/>
      <c r="C14" s="21"/>
      <c r="D14" s="22"/>
      <c r="E14" s="23"/>
      <c r="F14" s="24"/>
      <c r="G14" s="25">
        <f>IF(E14="","",COUNTIF('申込一覧'!O14:O53,"一般男1500m"))</f>
      </c>
      <c r="H14" s="26"/>
      <c r="I14" s="19"/>
      <c r="J14" s="20"/>
      <c r="K14" s="21" t="s">
        <v>96</v>
      </c>
      <c r="L14" s="20"/>
      <c r="M14" s="23" t="s">
        <v>91</v>
      </c>
      <c r="N14" s="31"/>
      <c r="O14" s="93">
        <f>COUNTIF('申込一覧'!O14:O53,"一般女3000m")</f>
        <v>0</v>
      </c>
      <c r="P14" s="94"/>
    </row>
    <row r="15" spans="1:16" s="30" customFormat="1" ht="14.25">
      <c r="A15" s="19"/>
      <c r="B15" s="20"/>
      <c r="C15" s="21" t="s">
        <v>97</v>
      </c>
      <c r="D15" s="22">
        <v>7</v>
      </c>
      <c r="E15" s="23" t="s">
        <v>98</v>
      </c>
      <c r="F15" s="24"/>
      <c r="G15" s="25">
        <f>COUNTIF('申込一覧'!O14:O53,"一般男3000m")</f>
        <v>0</v>
      </c>
      <c r="H15" s="26"/>
      <c r="I15" s="36"/>
      <c r="J15" s="37"/>
      <c r="K15" s="21" t="s">
        <v>96</v>
      </c>
      <c r="L15" s="37"/>
      <c r="M15" s="23" t="s">
        <v>21</v>
      </c>
      <c r="N15" s="31" t="s">
        <v>199</v>
      </c>
      <c r="O15" s="93">
        <f>COUNTIF('申込一覧'!O14:O53,"一般女5000mW")</f>
        <v>0</v>
      </c>
      <c r="P15" s="94"/>
    </row>
    <row r="16" spans="1:16" s="30" customFormat="1" ht="15" thickBot="1">
      <c r="A16" s="19"/>
      <c r="B16" s="20">
        <v>1</v>
      </c>
      <c r="C16" s="21" t="s">
        <v>97</v>
      </c>
      <c r="D16" s="22">
        <v>7</v>
      </c>
      <c r="E16" s="23" t="s">
        <v>21</v>
      </c>
      <c r="F16" s="24"/>
      <c r="G16" s="25">
        <f>COUNTIF('申込一覧'!O14:O53,"一般男5000m")</f>
        <v>0</v>
      </c>
      <c r="H16" s="26"/>
      <c r="I16" s="38"/>
      <c r="J16" s="39"/>
      <c r="K16" s="40"/>
      <c r="L16" s="39"/>
      <c r="M16" s="41"/>
      <c r="N16" s="42"/>
      <c r="O16" s="93"/>
      <c r="P16" s="94"/>
    </row>
    <row r="17" spans="1:16" s="30" customFormat="1" ht="18" thickBot="1">
      <c r="A17" s="19"/>
      <c r="B17" s="20"/>
      <c r="C17" s="21" t="s">
        <v>210</v>
      </c>
      <c r="D17" s="22"/>
      <c r="E17" s="23" t="s">
        <v>21</v>
      </c>
      <c r="F17" s="43" t="s">
        <v>199</v>
      </c>
      <c r="G17" s="25">
        <f>COUNTIF('申込一覧'!O14:O53,"一般男5000mW")</f>
        <v>0</v>
      </c>
      <c r="H17" s="26"/>
      <c r="I17" s="44"/>
      <c r="J17" s="45"/>
      <c r="K17" s="95" t="s">
        <v>99</v>
      </c>
      <c r="L17" s="95"/>
      <c r="M17" s="95"/>
      <c r="N17" s="95"/>
      <c r="O17" s="96">
        <f>SUM(O8:O16)</f>
        <v>0</v>
      </c>
      <c r="P17" s="97"/>
    </row>
    <row r="18" spans="1:16" s="30" customFormat="1" ht="15" thickBot="1">
      <c r="A18" s="19"/>
      <c r="B18" s="20">
        <v>1</v>
      </c>
      <c r="C18" s="21"/>
      <c r="D18" s="22"/>
      <c r="E18" s="46"/>
      <c r="F18" s="47"/>
      <c r="G18" s="25"/>
      <c r="H18" s="26"/>
      <c r="I18" s="48"/>
      <c r="J18" s="49"/>
      <c r="K18" s="49"/>
      <c r="L18" s="50"/>
      <c r="M18" s="50"/>
      <c r="N18" s="50"/>
      <c r="O18" s="50"/>
      <c r="P18" s="50"/>
    </row>
    <row r="19" spans="1:16" s="30" customFormat="1" ht="19.5" thickBot="1">
      <c r="A19" s="19"/>
      <c r="B19" s="20">
        <v>1</v>
      </c>
      <c r="C19" s="95" t="s">
        <v>100</v>
      </c>
      <c r="D19" s="95"/>
      <c r="E19" s="95"/>
      <c r="F19" s="98"/>
      <c r="G19" s="51">
        <f>SUM(G8:G18)</f>
        <v>0</v>
      </c>
      <c r="H19" s="39"/>
      <c r="I19" s="52"/>
      <c r="J19" s="45"/>
      <c r="K19" s="99" t="s">
        <v>101</v>
      </c>
      <c r="L19" s="99"/>
      <c r="M19" s="99"/>
      <c r="N19" s="100"/>
      <c r="O19" s="101">
        <f>SUM(G19,O17)</f>
        <v>0</v>
      </c>
      <c r="P19" s="102"/>
    </row>
    <row r="20" spans="1:16" s="54" customFormat="1" ht="14.25" thickBot="1">
      <c r="A20" s="44"/>
      <c r="B20" s="45"/>
      <c r="C20" s="50"/>
      <c r="D20" s="50"/>
      <c r="E20" s="50"/>
      <c r="F20" s="50"/>
      <c r="G20" s="50"/>
      <c r="H20" s="49"/>
      <c r="I20" s="53"/>
      <c r="J20" s="53"/>
      <c r="K20" s="53"/>
      <c r="L20" s="3"/>
      <c r="M20" s="3"/>
      <c r="N20" s="3"/>
      <c r="O20" s="3"/>
      <c r="P20" s="3"/>
    </row>
    <row r="21" spans="1:14" ht="14.25" thickBot="1">
      <c r="A21" s="50"/>
      <c r="B21" s="50"/>
      <c r="C21" s="55"/>
      <c r="D21" s="56"/>
      <c r="E21" s="56"/>
      <c r="F21" s="56"/>
      <c r="G21" s="57"/>
      <c r="H21" s="53"/>
      <c r="I21" s="58"/>
      <c r="J21" s="58"/>
      <c r="K21" s="58"/>
      <c r="L21" s="59"/>
      <c r="M21" s="58"/>
      <c r="N21" s="58"/>
    </row>
    <row r="22" spans="3:16" ht="24.75" thickBot="1">
      <c r="C22" s="60"/>
      <c r="D22" s="61"/>
      <c r="E22" s="61"/>
      <c r="F22" s="61"/>
      <c r="G22" s="59"/>
      <c r="H22" s="62" t="s">
        <v>102</v>
      </c>
      <c r="I22" s="58"/>
      <c r="J22" s="58"/>
      <c r="K22" s="110" t="s">
        <v>103</v>
      </c>
      <c r="L22" s="111"/>
      <c r="M22" s="111"/>
      <c r="N22" s="111"/>
      <c r="O22" s="63">
        <f>'申込一覧'!J56</f>
        <v>0</v>
      </c>
      <c r="P22" s="64" t="s">
        <v>104</v>
      </c>
    </row>
    <row r="23" spans="1:16" ht="21">
      <c r="A23" s="65"/>
      <c r="B23" s="61"/>
      <c r="C23" s="112" t="s">
        <v>105</v>
      </c>
      <c r="D23" s="113"/>
      <c r="E23" s="113"/>
      <c r="F23" s="113"/>
      <c r="G23" s="114"/>
      <c r="H23" s="58"/>
      <c r="I23" s="58"/>
      <c r="J23" s="58"/>
      <c r="K23" s="115" t="s">
        <v>106</v>
      </c>
      <c r="L23" s="66"/>
      <c r="M23" s="117" t="s">
        <v>107</v>
      </c>
      <c r="N23" s="117"/>
      <c r="O23" s="67">
        <f>'申込一覧'!K54</f>
        <v>0</v>
      </c>
      <c r="P23" s="68" t="s">
        <v>104</v>
      </c>
    </row>
    <row r="24" spans="1:16" ht="21.75" thickBot="1">
      <c r="A24" s="65"/>
      <c r="B24" s="61"/>
      <c r="C24" s="69"/>
      <c r="D24" s="70"/>
      <c r="E24" s="70"/>
      <c r="F24" s="70"/>
      <c r="G24" s="71"/>
      <c r="I24" s="72"/>
      <c r="J24" s="73"/>
      <c r="K24" s="116"/>
      <c r="L24" s="74"/>
      <c r="M24" s="118" t="s">
        <v>108</v>
      </c>
      <c r="N24" s="118"/>
      <c r="O24" s="75">
        <f>'申込一覧'!K55</f>
        <v>0</v>
      </c>
      <c r="P24" s="76" t="s">
        <v>104</v>
      </c>
    </row>
    <row r="25" spans="1:12" ht="21.75" thickBot="1">
      <c r="A25" s="77"/>
      <c r="B25" s="78"/>
      <c r="C25" s="112" t="s">
        <v>109</v>
      </c>
      <c r="D25" s="113"/>
      <c r="E25" s="113"/>
      <c r="F25" s="113"/>
      <c r="G25" s="114"/>
      <c r="H25" s="58"/>
      <c r="I25" s="58"/>
      <c r="J25" s="58"/>
      <c r="K25" s="79"/>
      <c r="L25" s="74"/>
    </row>
    <row r="26" spans="1:16" ht="21">
      <c r="A26" s="77"/>
      <c r="B26" s="78"/>
      <c r="C26" s="107"/>
      <c r="D26" s="108"/>
      <c r="E26" s="108"/>
      <c r="F26" s="108"/>
      <c r="G26" s="109"/>
      <c r="H26" s="58"/>
      <c r="I26" s="58"/>
      <c r="J26" s="58"/>
      <c r="K26" s="58"/>
      <c r="L26" s="58"/>
      <c r="M26" s="58"/>
      <c r="N26" s="58"/>
      <c r="O26" s="58"/>
      <c r="P26" s="58"/>
    </row>
    <row r="27" spans="1:14" ht="14.25">
      <c r="A27" s="77"/>
      <c r="B27" s="78"/>
      <c r="C27" s="80"/>
      <c r="D27" s="81"/>
      <c r="E27" s="81"/>
      <c r="F27" s="81"/>
      <c r="G27" s="59"/>
      <c r="H27" s="58"/>
      <c r="I27" s="58"/>
      <c r="J27" s="58"/>
      <c r="K27" s="58"/>
      <c r="L27" s="59"/>
      <c r="M27" s="58"/>
      <c r="N27" s="58"/>
    </row>
    <row r="28" spans="1:17" ht="13.5">
      <c r="A28" s="82"/>
      <c r="B28" s="81"/>
      <c r="C28" s="80"/>
      <c r="D28" s="81"/>
      <c r="E28" s="81"/>
      <c r="F28" s="81"/>
      <c r="G28" s="59"/>
      <c r="H28" s="58"/>
      <c r="I28" s="58"/>
      <c r="J28" s="58"/>
      <c r="K28" s="58"/>
      <c r="L28" s="59"/>
      <c r="M28" s="58"/>
      <c r="N28" s="58"/>
      <c r="Q28" s="58"/>
    </row>
    <row r="29" spans="1:11" ht="13.5">
      <c r="A29" s="82"/>
      <c r="B29" s="81"/>
      <c r="C29" s="80"/>
      <c r="D29" s="81"/>
      <c r="E29" s="81"/>
      <c r="F29" s="81"/>
      <c r="G29" s="59"/>
      <c r="H29" s="81"/>
      <c r="I29" s="81"/>
      <c r="J29" s="81"/>
      <c r="K29" s="81"/>
    </row>
    <row r="30" spans="1:8" ht="13.5">
      <c r="A30" s="83"/>
      <c r="B30" s="81"/>
      <c r="C30" s="84"/>
      <c r="D30" s="81">
        <v>27</v>
      </c>
      <c r="E30" s="81"/>
      <c r="F30" s="81"/>
      <c r="G30" s="81"/>
      <c r="H30" s="81"/>
    </row>
    <row r="31" spans="1:8" ht="13.5">
      <c r="A31" s="83"/>
      <c r="B31" s="81"/>
      <c r="C31" s="84"/>
      <c r="D31" s="81">
        <v>28</v>
      </c>
      <c r="E31" s="81"/>
      <c r="F31" s="81"/>
      <c r="G31" s="81"/>
      <c r="H31" s="81"/>
    </row>
    <row r="32" spans="1:8" ht="13.5">
      <c r="A32" s="83"/>
      <c r="B32" s="81"/>
      <c r="C32" s="84"/>
      <c r="D32" s="81">
        <v>29</v>
      </c>
      <c r="E32" s="81"/>
      <c r="F32" s="81"/>
      <c r="G32" s="81"/>
      <c r="H32" s="81"/>
    </row>
    <row r="33" spans="1:2" ht="13.5">
      <c r="A33" s="83"/>
      <c r="B33" s="81"/>
    </row>
  </sheetData>
  <sheetProtection/>
  <mergeCells count="30">
    <mergeCell ref="C26:G26"/>
    <mergeCell ref="K22:N22"/>
    <mergeCell ref="C23:G23"/>
    <mergeCell ref="K23:K24"/>
    <mergeCell ref="M23:N23"/>
    <mergeCell ref="M24:N24"/>
    <mergeCell ref="C25:G25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O15:P15"/>
    <mergeCell ref="O16:P16"/>
    <mergeCell ref="K17:N17"/>
    <mergeCell ref="O17:P17"/>
    <mergeCell ref="O9:P9"/>
    <mergeCell ref="O10:P10"/>
    <mergeCell ref="O14:P14"/>
    <mergeCell ref="G1:N1"/>
    <mergeCell ref="A2:O2"/>
    <mergeCell ref="H4:O4"/>
    <mergeCell ref="H5:O5"/>
    <mergeCell ref="C6:G6"/>
    <mergeCell ref="K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飯田日出男</cp:lastModifiedBy>
  <cp:lastPrinted>2015-09-10T12:06:24Z</cp:lastPrinted>
  <dcterms:created xsi:type="dcterms:W3CDTF">2014-04-11T01:50:22Z</dcterms:created>
  <dcterms:modified xsi:type="dcterms:W3CDTF">2017-10-24T09:16:03Z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