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40" windowHeight="11760" activeTab="1"/>
  </bookViews>
  <sheets>
    <sheet name="申込一覧" sheetId="1" r:id="rId1"/>
    <sheet name="種目別人数" sheetId="2" r:id="rId2"/>
  </sheets>
  <externalReferences>
    <externalReference r:id="rId5"/>
  </externalReferences>
  <definedNames>
    <definedName name="_xlnm.Print_Area" localSheetId="0">'申込一覧'!$A$1:$K$56</definedName>
    <definedName name="_xlnm.Print_Titles" localSheetId="0">'申込一覧'!$4:$6</definedName>
    <definedName name="SX">'申込一覧'!$R$5:$R$7</definedName>
    <definedName name="カテゴリー">'[1]一覧表'!$AA$14:$AA$16</definedName>
    <definedName name="回数">'申込一覧'!$T$5:$T$8</definedName>
    <definedName name="第１回県外女子一般">'申込一覧'!$AD$13:$AD$16</definedName>
    <definedName name="第１回県外女子高校">'申込一覧'!$AF$13:$AF$16</definedName>
    <definedName name="第１回県外男子一般">'申込一覧'!$Y$13:$Y$16</definedName>
    <definedName name="第１回県外男子高校">'申込一覧'!$AA$13:$AA$16</definedName>
    <definedName name="第１回県内女子一般">'申込一覧'!$AC$13:$AC$16</definedName>
    <definedName name="第１回県内女子高校">'申込一覧'!$AE$13:$AE$16</definedName>
    <definedName name="第１回県内女子中学">'申込一覧'!$AG$13:$AG$15</definedName>
    <definedName name="第１回県内男子一般">'申込一覧'!$X$13:$X$16</definedName>
    <definedName name="第１回県内男子高校">'申込一覧'!$Z$13:$Z$16</definedName>
    <definedName name="第１回県内男子中学">'申込一覧'!$AB$13:$AB$15</definedName>
    <definedName name="第２回県外女子一般">'申込一覧'!$AD$32:$AD$34</definedName>
    <definedName name="第２回県外女子高校">'申込一覧'!$AF$32:$AF$34</definedName>
    <definedName name="第２回県外女子中学">'申込一覧'!$AG$32:$AG$33</definedName>
    <definedName name="第２回県外男子一般">'申込一覧'!$Y$32:$Y$35</definedName>
    <definedName name="第２回県外男子高校">'申込一覧'!$AA$32:$AA$35</definedName>
    <definedName name="第２回県内女子一般">'申込一覧'!$AC$32:$AC$34</definedName>
    <definedName name="第２回県内女子高校">'申込一覧'!$AE$32:$AE$34</definedName>
    <definedName name="第２回県内男子一般">'申込一覧'!$X$32:$X$35</definedName>
    <definedName name="第２回県内男子高校">'申込一覧'!$Z$32:$Z$35</definedName>
    <definedName name="第２回県内男子中学">'申込一覧'!$AB$32:$AB$33</definedName>
    <definedName name="第３回県外女子一般">'申込一覧'!$AD$22:$AD$24</definedName>
    <definedName name="第３回県外女子高校">'申込一覧'!$AF$22:$AF$24</definedName>
    <definedName name="第３回県外男子一般">'申込一覧'!$Y$22:$Y$25</definedName>
    <definedName name="第３回県外男子高校">'申込一覧'!$AA$22:$AA$25</definedName>
    <definedName name="第３回県内女子一般">'申込一覧'!$AC$22:$AC$24</definedName>
    <definedName name="第３回県内女子高校">'申込一覧'!$AE$22:$AE$24</definedName>
    <definedName name="第３回県内女子中学">'申込一覧'!$AG$22:$AG$23</definedName>
    <definedName name="第３回県内男子一般">'申込一覧'!$X$22:$X$25</definedName>
    <definedName name="第３回県内男子高校">'申込一覧'!$Z$22:$Z$25</definedName>
    <definedName name="第３回県内中学">'申込一覧'!$AB$22:$AB$23</definedName>
    <definedName name="男子種目">'[1]一覧表'!$R$14:$R$39</definedName>
    <definedName name="秒">'申込一覧'!$W$5:$W$55</definedName>
    <definedName name="分">'申込一覧'!$V$5:$V$53</definedName>
  </definedNames>
  <calcPr fullCalcOnLoad="1"/>
</workbook>
</file>

<file path=xl/comments1.xml><?xml version="1.0" encoding="utf-8"?>
<comments xmlns="http://schemas.openxmlformats.org/spreadsheetml/2006/main">
  <authors>
    <author>m.katsumi</author>
    <author>KATSUMI</author>
  </authors>
  <commentList>
    <comment ref="D4" authorId="0">
      <text>
        <r>
          <rPr>
            <b/>
            <sz val="14"/>
            <rFont val="ＭＳ Ｐゴシック"/>
            <family val="3"/>
          </rPr>
          <t>回数を選択してください。</t>
        </r>
      </text>
    </comment>
    <comment ref="D5" authorId="1">
      <text>
        <r>
          <rPr>
            <b/>
            <sz val="14"/>
            <rFont val="ＭＳ Ｐゴシック"/>
            <family val="3"/>
          </rPr>
          <t>団体名に対するフリガナを入力してください。</t>
        </r>
      </text>
    </comment>
    <comment ref="D6" authorId="1">
      <text>
        <r>
          <rPr>
            <b/>
            <sz val="16"/>
            <rFont val="ＭＳ Ｐゴシック"/>
            <family val="3"/>
          </rPr>
          <t>団体名の略称を記入してください。愛知県立・名古屋市立等は省いてください。
必ず、以下の例のように入力してください。
例）　愛知県立旭丘高等学校
　　　　　　　　　↓
　　　　　　　　旭丘高</t>
        </r>
      </text>
    </comment>
    <comment ref="D7" authorId="1">
      <text>
        <r>
          <rPr>
            <b/>
            <sz val="9"/>
            <rFont val="ＭＳ Ｐゴシック"/>
            <family val="3"/>
          </rPr>
          <t>この申込の内容がわかる方のお名前を入力してください。
所属長の名前を使われる場合には、連絡先に申込の内容がわかる方のお名前を入力してください。</t>
        </r>
      </text>
    </comment>
    <comment ref="B14" authorId="1">
      <text>
        <r>
          <rPr>
            <b/>
            <sz val="12"/>
            <rFont val="ＭＳ Ｐゴシック"/>
            <family val="3"/>
          </rPr>
          <t>２０１６年の登録番号を入力してください。
大学生は、地域学連コードを省略して下さい。
例）5-100 → 100</t>
        </r>
      </text>
    </comment>
    <comment ref="C2" authorId="1">
      <text>
        <r>
          <rPr>
            <b/>
            <sz val="14"/>
            <rFont val="ＭＳ Ｐゴシック"/>
            <family val="3"/>
          </rPr>
          <t>愛知県の方も必ず選択して下さい。</t>
        </r>
      </text>
    </comment>
    <comment ref="G2" authorId="1">
      <text>
        <r>
          <rPr>
            <b/>
            <sz val="12"/>
            <rFont val="ＭＳ Ｐゴシック"/>
            <family val="3"/>
          </rPr>
          <t>カテゴリーを選択して下さい。</t>
        </r>
      </text>
    </comment>
    <comment ref="C14" authorId="1">
      <text>
        <r>
          <rPr>
            <b/>
            <sz val="14"/>
            <rFont val="ＭＳ Ｐゴシック"/>
            <family val="3"/>
          </rPr>
          <t xml:space="preserve">氏名を入力して下さい。
苗字と名前の間に、全角スペースを一つ入れてください。
</t>
        </r>
      </text>
    </comment>
    <comment ref="D14" authorId="1">
      <text>
        <r>
          <rPr>
            <b/>
            <sz val="9"/>
            <rFont val="ＭＳ Ｐゴシック"/>
            <family val="3"/>
          </rPr>
          <t>氏名のフリガナを入力して下さい。苗字と名前の間に半角スペースを一つ入れてください。</t>
        </r>
      </text>
    </comment>
    <comment ref="E14" authorId="1">
      <text>
        <r>
          <rPr>
            <b/>
            <sz val="16"/>
            <rFont val="ＭＳ Ｐゴシック"/>
            <family val="3"/>
          </rPr>
          <t>種目入力の前に選択してください。</t>
        </r>
      </text>
    </comment>
    <comment ref="F14" authorId="1">
      <text>
        <r>
          <rPr>
            <b/>
            <sz val="12"/>
            <rFont val="ＭＳ Ｐゴシック"/>
            <family val="3"/>
          </rPr>
          <t>学生のみ、学年を入力してください。
年齢は入力しないでください。</t>
        </r>
      </text>
    </comment>
    <comment ref="E3" authorId="1">
      <text>
        <r>
          <rPr>
            <b/>
            <sz val="9"/>
            <rFont val="ＭＳ Ｐゴシック"/>
            <family val="3"/>
          </rPr>
          <t>プログラム購入部数を入力して下さい。</t>
        </r>
      </text>
    </comment>
  </commentList>
</comments>
</file>

<file path=xl/sharedStrings.xml><?xml version="1.0" encoding="utf-8"?>
<sst xmlns="http://schemas.openxmlformats.org/spreadsheetml/2006/main" count="419" uniqueCount="205">
  <si>
    <r>
      <t>保存の際、</t>
    </r>
    <r>
      <rPr>
        <b/>
        <sz val="11"/>
        <color indexed="8"/>
        <rFont val="ＭＳ ゴシック"/>
        <family val="3"/>
      </rPr>
      <t>必ずファイル名を申込団体名に変えてください</t>
    </r>
    <r>
      <rPr>
        <sz val="11"/>
        <color theme="1"/>
        <rFont val="ＭＳ ゴシック"/>
        <family val="3"/>
      </rPr>
      <t>。また、ファイル形式を変えないでください。</t>
    </r>
  </si>
  <si>
    <t>カテゴリー</t>
  </si>
  <si>
    <t>回数</t>
  </si>
  <si>
    <t>駅伝強化長距離競技会</t>
  </si>
  <si>
    <t>ﾌ    ﾘ    ｶﾞ   ﾅ</t>
  </si>
  <si>
    <t>加入団体(学校)名</t>
  </si>
  <si>
    <t>申込責任者氏名</t>
  </si>
  <si>
    <t xml:space="preserve">連 絡 先 </t>
  </si>
  <si>
    <t>（電 話 番 号）</t>
  </si>
  <si>
    <t>（夜間連絡先）</t>
  </si>
  <si>
    <t>Ａ４用紙
(コピーも同じサイズで）</t>
  </si>
  <si>
    <t>氏　　名</t>
  </si>
  <si>
    <t xml:space="preserve"> ﾌ ﾘ ｶﾞﾅ</t>
  </si>
  <si>
    <t>性別</t>
  </si>
  <si>
    <t>学年</t>
  </si>
  <si>
    <t>種目</t>
  </si>
  <si>
    <t>例</t>
  </si>
  <si>
    <t>愛知　太郎</t>
  </si>
  <si>
    <t>ｱｲﾁ ﾀﾛｳ</t>
  </si>
  <si>
    <t>男</t>
  </si>
  <si>
    <t>ナンバー</t>
  </si>
  <si>
    <t>５０００ｍ</t>
  </si>
  <si>
    <t>５０００ｍ</t>
  </si>
  <si>
    <t>分</t>
  </si>
  <si>
    <t>秒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</si>
  <si>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</si>
  <si>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</si>
  <si>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</si>
  <si>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</si>
  <si>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</si>
  <si>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</si>
  <si>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</si>
  <si>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</si>
  <si>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</si>
  <si>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</si>
  <si>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</si>
  <si>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</si>
  <si>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</si>
  <si>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</si>
  <si>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</si>
  <si>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</si>
  <si>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</si>
  <si>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</si>
  <si>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</si>
  <si>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</si>
  <si>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</si>
  <si>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</si>
  <si>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</si>
  <si>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</si>
  <si>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</si>
  <si>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</si>
  <si>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</si>
  <si>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</si>
  <si>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</si>
  <si>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</si>
  <si>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</si>
  <si>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</si>
  <si>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</si>
  <si>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</si>
  <si>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</si>
  <si>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</si>
  <si>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</si>
  <si>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</si>
  <si>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</si>
  <si>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</si>
  <si>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</si>
  <si>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</si>
  <si>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</si>
  <si>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</si>
  <si>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</si>
  <si>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</si>
  <si>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</si>
  <si>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</si>
  <si>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</si>
  <si>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59</t>
  </si>
  <si>
    <t>SX</t>
  </si>
  <si>
    <t>男</t>
  </si>
  <si>
    <t>女</t>
  </si>
  <si>
    <t>目標記録</t>
  </si>
  <si>
    <t>00000</t>
  </si>
  <si>
    <t>種目</t>
  </si>
  <si>
    <t>カテゴリーを選択
してください→</t>
  </si>
  <si>
    <t>駅伝強化長距離競技会</t>
  </si>
  <si>
    <t>種目別申込数一覧表（払込受領証コピー貼付）</t>
  </si>
  <si>
    <t>A4サイズ</t>
  </si>
  <si>
    <t>団体名</t>
  </si>
  <si>
    <t>男子</t>
  </si>
  <si>
    <t>女子</t>
  </si>
  <si>
    <t>種目</t>
  </si>
  <si>
    <t>申込数</t>
  </si>
  <si>
    <t>中学</t>
  </si>
  <si>
    <t>３０００ｍ</t>
  </si>
  <si>
    <t>中学</t>
  </si>
  <si>
    <t>３０００ｍ</t>
  </si>
  <si>
    <t>高校</t>
  </si>
  <si>
    <t>高校</t>
  </si>
  <si>
    <t>高校</t>
  </si>
  <si>
    <t>一般</t>
  </si>
  <si>
    <t>一般</t>
  </si>
  <si>
    <t>３０００ｍ</t>
  </si>
  <si>
    <t>女子合計申込数</t>
  </si>
  <si>
    <t>男子合計申込数</t>
  </si>
  <si>
    <t>団体合計申込数</t>
  </si>
  <si>
    <t>←</t>
  </si>
  <si>
    <t>払　込　金</t>
  </si>
  <si>
    <t>円</t>
  </si>
  <si>
    <t>貼付欄</t>
  </si>
  <si>
    <t>内　　訳</t>
  </si>
  <si>
    <t>参加料</t>
  </si>
  <si>
    <t>プログラム代</t>
  </si>
  <si>
    <t>払込金受領証コピー</t>
  </si>
  <si>
    <t>都道府県</t>
  </si>
  <si>
    <t>都道府県を選択して下さい→</t>
  </si>
  <si>
    <t>KC</t>
  </si>
  <si>
    <t>北海道</t>
  </si>
  <si>
    <t>神奈川</t>
  </si>
  <si>
    <t>和歌山</t>
  </si>
  <si>
    <t>鹿児島</t>
  </si>
  <si>
    <t>印　</t>
  </si>
  <si>
    <t>3000m</t>
  </si>
  <si>
    <t>5000m</t>
  </si>
  <si>
    <t>5000mW</t>
  </si>
  <si>
    <t>第１回</t>
  </si>
  <si>
    <t>第３回</t>
  </si>
  <si>
    <t>10000m</t>
  </si>
  <si>
    <t>中学</t>
  </si>
  <si>
    <t>回数を選択してください→</t>
  </si>
  <si>
    <t>円</t>
  </si>
  <si>
    <t>参加料</t>
  </si>
  <si>
    <t>プログラム</t>
  </si>
  <si>
    <t>種目数</t>
  </si>
  <si>
    <t>部</t>
  </si>
  <si>
    <t>×</t>
  </si>
  <si>
    <t>高校</t>
  </si>
  <si>
    <t>一般</t>
  </si>
  <si>
    <t>県外一般</t>
  </si>
  <si>
    <t>県外高校</t>
  </si>
  <si>
    <t>県内一般</t>
  </si>
  <si>
    <t>県内高校</t>
  </si>
  <si>
    <t>県内中学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</si>
  <si>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</si>
  <si>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</si>
  <si>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</si>
  <si>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</si>
  <si>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</si>
  <si>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</si>
  <si>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</si>
  <si>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</si>
  <si>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</si>
  <si>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</si>
  <si>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</si>
  <si>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</si>
  <si>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</si>
  <si>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</si>
  <si>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</si>
  <si>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</si>
  <si>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</si>
  <si>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</si>
  <si>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</si>
  <si>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</si>
  <si>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</si>
  <si>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</si>
  <si>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</si>
  <si>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</si>
  <si>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</si>
  <si>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</si>
  <si>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</si>
  <si>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</si>
  <si>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</si>
  <si>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</si>
  <si>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</si>
  <si>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</si>
  <si>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</si>
  <si>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</si>
  <si>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</si>
  <si>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</si>
  <si>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</si>
  <si>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</si>
  <si>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</si>
  <si>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</si>
  <si>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</si>
  <si>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</si>
  <si>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</si>
  <si>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プログラム購入部数を入力して下さい→</t>
  </si>
  <si>
    <t>県内男子一般</t>
  </si>
  <si>
    <t>県外男子一般</t>
  </si>
  <si>
    <t>県内男子高校</t>
  </si>
  <si>
    <t>県外男子高校</t>
  </si>
  <si>
    <t>県内男子中学</t>
  </si>
  <si>
    <t>県内女子一般</t>
  </si>
  <si>
    <t>県外女子一般</t>
  </si>
  <si>
    <t>県内女子高校</t>
  </si>
  <si>
    <t>県外女子高校</t>
  </si>
  <si>
    <t>県内女子中学</t>
  </si>
  <si>
    <t>合計金額(振込金額)</t>
  </si>
  <si>
    <t>第２回</t>
  </si>
  <si>
    <t>第３回</t>
  </si>
  <si>
    <t>第２回</t>
  </si>
  <si>
    <t>１部７００円</t>
  </si>
  <si>
    <t>10000m</t>
  </si>
  <si>
    <t>表示されるが３０００ｍのみです）</t>
  </si>
  <si>
    <t>longekiden@aichi-rk.jp</t>
  </si>
  <si>
    <t>申し込みアドレス</t>
  </si>
  <si>
    <t>（中学生は種目の所に５０００ｍ５０００ｍｗも</t>
  </si>
  <si>
    <t>５０００ｍｗ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</si>
</sst>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3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ＤＨＰ平成明朝体W7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ＤＨＰ平成明朝体W7"/>
      <family val="1"/>
    </font>
    <font>
      <b/>
      <sz val="1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sz val="22"/>
      <name val="ＤＨＰ平成明朝体W7"/>
      <family val="1"/>
    </font>
    <font>
      <sz val="24"/>
      <name val="ＤＨＰ平成明朝体W7"/>
      <family val="1"/>
    </font>
    <font>
      <sz val="11"/>
      <name val="ＤＨＰ平成明朝体W7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16"/>
      <name val="ＤＦ平成明朝体W7"/>
      <family val="1"/>
    </font>
    <font>
      <sz val="20"/>
      <name val="ＤＨＰ特太ゴシック体"/>
      <family val="3"/>
    </font>
    <font>
      <sz val="14"/>
      <name val="明朝"/>
      <family val="1"/>
    </font>
    <font>
      <i/>
      <sz val="10"/>
      <name val="ＭＳ 明朝"/>
      <family val="1"/>
    </font>
    <font>
      <sz val="18"/>
      <name val="ＭＳ ゴシック"/>
      <family val="3"/>
    </font>
    <font>
      <sz val="18"/>
      <name val="明朝"/>
      <family val="1"/>
    </font>
    <font>
      <sz val="16"/>
      <name val="明朝"/>
      <family val="1"/>
    </font>
    <font>
      <b/>
      <sz val="18"/>
      <name val="明朝"/>
      <family val="1"/>
    </font>
    <font>
      <b/>
      <sz val="12"/>
      <name val="ＭＳ 明朝"/>
      <family val="1"/>
    </font>
    <font>
      <sz val="12"/>
      <name val="ＤＨＰ平成明朝体W7"/>
      <family val="1"/>
    </font>
    <font>
      <sz val="16"/>
      <name val="ＤＨＰ平成明朝体W7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/>
      <right style="hair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 style="thin"/>
      <right style="hair"/>
      <top style="medium"/>
      <bottom style="hair"/>
    </border>
    <border>
      <left/>
      <right style="medium"/>
      <top style="medium"/>
      <bottom/>
    </border>
    <border>
      <left/>
      <right style="medium"/>
      <top style="hair"/>
      <bottom style="medium"/>
    </border>
    <border>
      <left/>
      <right/>
      <top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hair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5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13" fillId="0" borderId="17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0" fontId="31" fillId="0" borderId="21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33" fillId="0" borderId="20" xfId="0" applyFont="1" applyBorder="1" applyAlignment="1" applyProtection="1">
      <alignment horizontal="right" vertical="center"/>
      <protection hidden="1"/>
    </xf>
    <xf numFmtId="0" fontId="34" fillId="0" borderId="21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right" vertical="center"/>
      <protection hidden="1"/>
    </xf>
    <xf numFmtId="0" fontId="34" fillId="0" borderId="23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vertical="center"/>
      <protection hidden="1"/>
    </xf>
    <xf numFmtId="0" fontId="33" fillId="0" borderId="24" xfId="0" applyFont="1" applyBorder="1" applyAlignment="1" applyProtection="1">
      <alignment horizontal="right" vertical="center"/>
      <protection hidden="1"/>
    </xf>
    <xf numFmtId="0" fontId="34" fillId="0" borderId="1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27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34" fillId="0" borderId="28" xfId="0" applyFont="1" applyBorder="1" applyAlignment="1" applyProtection="1">
      <alignment horizontal="left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left"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32" xfId="0" applyFont="1" applyBorder="1" applyAlignment="1" applyProtection="1">
      <alignment horizontal="center" vertical="center"/>
      <protection hidden="1"/>
    </xf>
    <xf numFmtId="0" fontId="34" fillId="33" borderId="29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vertical="center"/>
      <protection hidden="1"/>
    </xf>
    <xf numFmtId="0" fontId="20" fillId="0" borderId="28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38" fontId="40" fillId="0" borderId="36" xfId="0" applyNumberFormat="1" applyFont="1" applyBorder="1" applyAlignment="1" applyProtection="1">
      <alignment horizontal="right" vertical="center"/>
      <protection hidden="1"/>
    </xf>
    <xf numFmtId="0" fontId="40" fillId="0" borderId="37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0" fillId="0" borderId="38" xfId="0" applyFont="1" applyBorder="1" applyAlignment="1" applyProtection="1">
      <alignment/>
      <protection hidden="1"/>
    </xf>
    <xf numFmtId="38" fontId="40" fillId="0" borderId="39" xfId="0" applyNumberFormat="1" applyFont="1" applyBorder="1" applyAlignment="1" applyProtection="1">
      <alignment horizontal="right" vertical="center"/>
      <protection hidden="1"/>
    </xf>
    <xf numFmtId="0" fontId="40" fillId="0" borderId="10" xfId="0" applyFont="1" applyBorder="1" applyAlignment="1" applyProtection="1">
      <alignment horizontal="center"/>
      <protection hidden="1"/>
    </xf>
    <xf numFmtId="0" fontId="42" fillId="0" borderId="35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27" xfId="0" applyFont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40" fillId="0" borderId="40" xfId="0" applyFont="1" applyBorder="1" applyAlignment="1" applyProtection="1">
      <alignment/>
      <protection hidden="1"/>
    </xf>
    <xf numFmtId="0" fontId="40" fillId="0" borderId="41" xfId="0" applyFont="1" applyBorder="1" applyAlignment="1" applyProtection="1">
      <alignment horizontal="right" vertical="center"/>
      <protection hidden="1"/>
    </xf>
    <xf numFmtId="0" fontId="40" fillId="0" borderId="42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 quotePrefix="1">
      <alignment horizontal="righ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2" fillId="0" borderId="43" xfId="0" applyFont="1" applyBorder="1" applyAlignment="1">
      <alignment horizontal="center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9" fillId="0" borderId="41" xfId="0" applyFont="1" applyBorder="1" applyAlignment="1" quotePrefix="1">
      <alignment horizontal="center" vertical="center"/>
    </xf>
    <xf numFmtId="0" fontId="20" fillId="0" borderId="49" xfId="0" applyFont="1" applyBorder="1" applyAlignment="1" quotePrefix="1">
      <alignment horizontal="center" vertical="center"/>
    </xf>
    <xf numFmtId="0" fontId="16" fillId="0" borderId="49" xfId="0" applyFont="1" applyBorder="1" applyAlignment="1" quotePrefix="1">
      <alignment horizontal="center" vertical="center" shrinkToFit="1"/>
    </xf>
    <xf numFmtId="0" fontId="18" fillId="0" borderId="49" xfId="0" applyFont="1" applyBorder="1" applyAlignment="1">
      <alignment horizontal="center" vertical="center"/>
    </xf>
    <xf numFmtId="0" fontId="18" fillId="0" borderId="52" xfId="0" applyFont="1" applyBorder="1" applyAlignment="1" quotePrefix="1">
      <alignment horizontal="center" vertical="center" shrinkToFit="1"/>
    </xf>
    <xf numFmtId="0" fontId="89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5" fillId="0" borderId="55" xfId="0" applyFont="1" applyBorder="1" applyAlignment="1">
      <alignment horizontal="distributed" vertical="distributed" shrinkToFit="1"/>
    </xf>
    <xf numFmtId="0" fontId="15" fillId="0" borderId="56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54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vertical="center"/>
      <protection/>
    </xf>
    <xf numFmtId="0" fontId="15" fillId="0" borderId="60" xfId="0" applyFont="1" applyBorder="1" applyAlignment="1" applyProtection="1">
      <alignment vertical="center"/>
      <protection/>
    </xf>
    <xf numFmtId="38" fontId="12" fillId="0" borderId="58" xfId="49" applyFont="1" applyBorder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vertical="center"/>
    </xf>
    <xf numFmtId="0" fontId="15" fillId="0" borderId="61" xfId="0" applyFont="1" applyBorder="1" applyAlignment="1">
      <alignment horizontal="distributed" vertical="distributed" shrinkToFit="1"/>
    </xf>
    <xf numFmtId="38" fontId="12" fillId="0" borderId="62" xfId="49" applyFont="1" applyBorder="1" applyAlignment="1" applyProtection="1">
      <alignment vertical="center"/>
      <protection hidden="1"/>
    </xf>
    <xf numFmtId="0" fontId="12" fillId="0" borderId="63" xfId="0" applyFont="1" applyBorder="1" applyAlignment="1">
      <alignment vertical="center"/>
    </xf>
    <xf numFmtId="38" fontId="12" fillId="0" borderId="56" xfId="49" applyFont="1" applyBorder="1" applyAlignment="1" applyProtection="1">
      <alignment vertical="center" shrinkToFit="1"/>
      <protection hidden="1"/>
    </xf>
    <xf numFmtId="0" fontId="12" fillId="0" borderId="37" xfId="0" applyFont="1" applyBorder="1" applyAlignment="1">
      <alignment vertical="center"/>
    </xf>
    <xf numFmtId="0" fontId="0" fillId="0" borderId="64" xfId="0" applyFill="1" applyBorder="1" applyAlignment="1">
      <alignment/>
    </xf>
    <xf numFmtId="0" fontId="0" fillId="0" borderId="0" xfId="0" applyAlignment="1">
      <alignment vertical="center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6" fillId="0" borderId="0" xfId="43" applyAlignment="1">
      <alignment vertical="center"/>
    </xf>
    <xf numFmtId="0" fontId="23" fillId="0" borderId="68" xfId="0" applyFont="1" applyBorder="1" applyAlignment="1" applyProtection="1">
      <alignment horizontal="center" vertical="center"/>
      <protection locked="0"/>
    </xf>
    <xf numFmtId="0" fontId="48" fillId="0" borderId="69" xfId="0" applyFont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right" vertical="center" shrinkToFi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38" fontId="12" fillId="0" borderId="30" xfId="49" applyFont="1" applyBorder="1" applyAlignment="1" applyProtection="1">
      <alignment horizontal="right" vertical="center"/>
      <protection hidden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38" fontId="12" fillId="0" borderId="54" xfId="49" applyFont="1" applyBorder="1" applyAlignment="1" applyProtection="1">
      <alignment vertical="center"/>
      <protection hidden="1"/>
    </xf>
    <xf numFmtId="0" fontId="12" fillId="0" borderId="74" xfId="0" applyFont="1" applyBorder="1" applyAlignment="1" quotePrefix="1">
      <alignment horizontal="center" vertical="center" shrinkToFit="1"/>
    </xf>
    <xf numFmtId="0" fontId="12" fillId="0" borderId="38" xfId="0" applyFont="1" applyBorder="1" applyAlignment="1" quotePrefix="1">
      <alignment horizontal="center" vertical="center" shrinkToFit="1"/>
    </xf>
    <xf numFmtId="0" fontId="12" fillId="0" borderId="69" xfId="0" applyFont="1" applyBorder="1" applyAlignment="1" quotePrefix="1">
      <alignment horizontal="center" vertical="center" shrinkToFit="1"/>
    </xf>
    <xf numFmtId="0" fontId="12" fillId="0" borderId="40" xfId="0" applyFont="1" applyBorder="1" applyAlignment="1" quotePrefix="1">
      <alignment horizontal="center" vertical="center" shrinkToFit="1"/>
    </xf>
    <xf numFmtId="0" fontId="12" fillId="0" borderId="75" xfId="0" applyFont="1" applyBorder="1" applyAlignment="1" quotePrefix="1">
      <alignment horizontal="center" vertical="center"/>
    </xf>
    <xf numFmtId="0" fontId="12" fillId="0" borderId="72" xfId="0" applyFont="1" applyBorder="1" applyAlignment="1" quotePrefix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8" fillId="0" borderId="70" xfId="0" applyFont="1" applyBorder="1" applyAlignment="1" quotePrefix="1">
      <alignment horizontal="center" vertical="center" shrinkToFit="1"/>
    </xf>
    <xf numFmtId="0" fontId="18" fillId="0" borderId="71" xfId="0" applyFont="1" applyBorder="1" applyAlignment="1" quotePrefix="1">
      <alignment horizontal="center" vertical="center" shrinkToFit="1"/>
    </xf>
    <xf numFmtId="0" fontId="16" fillId="0" borderId="70" xfId="0" applyFont="1" applyBorder="1" applyAlignment="1" quotePrefix="1">
      <alignment horizontal="center" vertical="center" shrinkToFit="1"/>
    </xf>
    <xf numFmtId="0" fontId="16" fillId="0" borderId="71" xfId="0" applyFont="1" applyBorder="1" applyAlignment="1" quotePrefix="1">
      <alignment horizontal="center" vertical="center" shrinkToFit="1"/>
    </xf>
    <xf numFmtId="0" fontId="90" fillId="0" borderId="29" xfId="0" applyFont="1" applyBorder="1" applyAlignment="1" applyProtection="1">
      <alignment horizontal="center" vertical="center"/>
      <protection locked="0"/>
    </xf>
    <xf numFmtId="0" fontId="90" fillId="0" borderId="3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 quotePrefix="1">
      <alignment horizontal="center" vertical="center"/>
      <protection locked="0"/>
    </xf>
    <xf numFmtId="0" fontId="13" fillId="0" borderId="42" xfId="0" applyFont="1" applyBorder="1" applyAlignment="1" applyProtection="1" quotePrefix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1" fillId="0" borderId="69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shrinkToFit="1"/>
    </xf>
    <xf numFmtId="0" fontId="28" fillId="0" borderId="78" xfId="0" applyFont="1" applyBorder="1" applyAlignment="1">
      <alignment horizontal="right" vertical="center" shrinkToFit="1"/>
    </xf>
    <xf numFmtId="0" fontId="28" fillId="0" borderId="64" xfId="0" applyFont="1" applyBorder="1" applyAlignment="1">
      <alignment horizontal="right" vertical="center" shrinkToFit="1"/>
    </xf>
    <xf numFmtId="0" fontId="3" fillId="0" borderId="7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85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27" fillId="0" borderId="36" xfId="0" applyFont="1" applyBorder="1" applyAlignment="1" applyProtection="1">
      <alignment horizontal="center" shrinkToFit="1"/>
      <protection hidden="1"/>
    </xf>
    <xf numFmtId="0" fontId="27" fillId="0" borderId="30" xfId="0" applyFont="1" applyBorder="1" applyAlignment="1" applyProtection="1">
      <alignment horizontal="center" shrinkToFit="1"/>
      <protection hidden="1"/>
    </xf>
    <xf numFmtId="0" fontId="27" fillId="0" borderId="37" xfId="0" applyFont="1" applyBorder="1" applyAlignment="1" applyProtection="1">
      <alignment horizontal="center" shrinkToFit="1"/>
      <protection hidden="1"/>
    </xf>
    <xf numFmtId="0" fontId="29" fillId="0" borderId="88" xfId="0" applyFont="1" applyBorder="1" applyAlignment="1" applyProtection="1">
      <alignment horizontal="left" vertical="center" wrapText="1"/>
      <protection hidden="1"/>
    </xf>
    <xf numFmtId="0" fontId="30" fillId="0" borderId="19" xfId="0" applyFont="1" applyBorder="1" applyAlignment="1" applyProtection="1">
      <alignment horizontal="distributed" vertical="center" indent="5" shrinkToFit="1"/>
      <protection hidden="1"/>
    </xf>
    <xf numFmtId="0" fontId="30" fillId="0" borderId="10" xfId="0" applyFont="1" applyBorder="1" applyAlignment="1" applyProtection="1">
      <alignment horizontal="distributed" vertical="center" indent="5" shrinkToFit="1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6" fillId="0" borderId="30" xfId="0" applyFont="1" applyBorder="1" applyAlignment="1" applyProtection="1">
      <alignment horizontal="center" vertical="center"/>
      <protection hidden="1"/>
    </xf>
    <xf numFmtId="0" fontId="37" fillId="0" borderId="36" xfId="0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6" fillId="0" borderId="89" xfId="0" applyFont="1" applyBorder="1" applyAlignment="1" applyProtection="1">
      <alignment horizontal="center" vertical="center"/>
      <protection hidden="1"/>
    </xf>
    <xf numFmtId="0" fontId="38" fillId="33" borderId="30" xfId="0" applyFont="1" applyFill="1" applyBorder="1" applyAlignment="1" applyProtection="1">
      <alignment horizontal="center" vertical="center"/>
      <protection hidden="1"/>
    </xf>
    <xf numFmtId="0" fontId="38" fillId="33" borderId="37" xfId="0" applyFont="1" applyFill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7" xfId="0" applyFont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distributed" vertical="center" indent="3"/>
      <protection hidden="1"/>
    </xf>
    <xf numFmtId="0" fontId="32" fillId="0" borderId="23" xfId="0" applyFont="1" applyBorder="1" applyAlignment="1" applyProtection="1">
      <alignment horizontal="distributed" vertical="center" indent="3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5" fillId="0" borderId="27" xfId="0" applyFont="1" applyBorder="1" applyAlignment="1" applyProtection="1">
      <alignment horizontal="center"/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40" fillId="0" borderId="30" xfId="0" applyFont="1" applyBorder="1" applyAlignment="1" applyProtection="1">
      <alignment horizontal="center" vertical="center"/>
      <protection hidden="1"/>
    </xf>
    <xf numFmtId="0" fontId="42" fillId="0" borderId="35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27" xfId="0" applyFont="1" applyBorder="1" applyAlignment="1" applyProtection="1">
      <alignment horizontal="center"/>
      <protection hidden="1"/>
    </xf>
    <xf numFmtId="0" fontId="40" fillId="0" borderId="76" xfId="0" applyFont="1" applyBorder="1" applyAlignment="1" applyProtection="1">
      <alignment horizontal="center" vertical="center" wrapText="1"/>
      <protection hidden="1"/>
    </xf>
    <xf numFmtId="0" fontId="40" fillId="0" borderId="90" xfId="0" applyFont="1" applyBorder="1" applyAlignment="1" applyProtection="1">
      <alignment horizontal="center" vertical="center" wrapText="1"/>
      <protection hidden="1"/>
    </xf>
    <xf numFmtId="0" fontId="40" fillId="0" borderId="44" xfId="0" applyFont="1" applyBorder="1" applyAlignment="1" applyProtection="1">
      <alignment/>
      <protection hidden="1"/>
    </xf>
    <xf numFmtId="0" fontId="40" fillId="0" borderId="49" xfId="0" applyFont="1" applyBorder="1" applyAlignment="1" applyProtection="1">
      <alignment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kyokahukyu1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</sheetNames>
    <sheetDataSet>
      <sheetData sheetId="0">
        <row r="14">
          <cell r="R14" t="str">
            <v>100m</v>
          </cell>
          <cell r="AA14" t="str">
            <v>中学生</v>
          </cell>
        </row>
        <row r="15">
          <cell r="R15" t="str">
            <v>200m</v>
          </cell>
          <cell r="AA15" t="str">
            <v>高校生</v>
          </cell>
        </row>
        <row r="16">
          <cell r="R16" t="str">
            <v>400m</v>
          </cell>
          <cell r="AA16" t="str">
            <v>一般大学</v>
          </cell>
        </row>
        <row r="17">
          <cell r="R17" t="str">
            <v>800m</v>
          </cell>
        </row>
        <row r="18">
          <cell r="R18" t="str">
            <v>1500m</v>
          </cell>
        </row>
        <row r="19">
          <cell r="R19" t="str">
            <v>5000m</v>
          </cell>
        </row>
        <row r="20">
          <cell r="R20" t="str">
            <v>110mH</v>
          </cell>
        </row>
        <row r="21">
          <cell r="R21" t="str">
            <v>少110mJH</v>
          </cell>
        </row>
        <row r="22">
          <cell r="R22" t="str">
            <v>400mH</v>
          </cell>
        </row>
        <row r="23">
          <cell r="R23" t="str">
            <v>3000mSC</v>
          </cell>
        </row>
        <row r="24">
          <cell r="R24" t="str">
            <v>5000mW</v>
          </cell>
        </row>
        <row r="25">
          <cell r="R25" t="str">
            <v>走高跳A</v>
          </cell>
        </row>
        <row r="26">
          <cell r="R26" t="str">
            <v>走高跳B</v>
          </cell>
        </row>
        <row r="27">
          <cell r="R27" t="str">
            <v>棒高跳A</v>
          </cell>
        </row>
        <row r="28">
          <cell r="R28" t="str">
            <v>棒高跳B</v>
          </cell>
        </row>
        <row r="29">
          <cell r="R29" t="str">
            <v>走幅跳</v>
          </cell>
        </row>
        <row r="30">
          <cell r="R30" t="str">
            <v>三段跳A</v>
          </cell>
        </row>
        <row r="31">
          <cell r="R31" t="str">
            <v>三段跳B</v>
          </cell>
        </row>
        <row r="32">
          <cell r="R32" t="str">
            <v>砲丸投</v>
          </cell>
        </row>
        <row r="33">
          <cell r="R33" t="str">
            <v>高校砲丸投</v>
          </cell>
        </row>
        <row r="34">
          <cell r="R34" t="str">
            <v>少B砲丸投</v>
          </cell>
        </row>
        <row r="35">
          <cell r="R35" t="str">
            <v>円盤投</v>
          </cell>
        </row>
        <row r="36">
          <cell r="R36" t="str">
            <v>高校円盤投</v>
          </cell>
        </row>
        <row r="37">
          <cell r="R37" t="str">
            <v>ﾊﾝﾏｰ投</v>
          </cell>
        </row>
        <row r="38">
          <cell r="R38" t="str">
            <v>高校ﾊﾝﾏｰ投</v>
          </cell>
        </row>
        <row r="39">
          <cell r="R39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ngekiden@aichi-rk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view="pageLayout" zoomScale="90" zoomScaleNormal="90" zoomScalePageLayoutView="90" workbookViewId="0" topLeftCell="A13">
      <selection activeCell="D7" sqref="D7:J7"/>
    </sheetView>
  </sheetViews>
  <sheetFormatPr defaultColWidth="8.796875" defaultRowHeight="14.25"/>
  <cols>
    <col min="1" max="1" width="3.19921875" style="0" bestFit="1" customWidth="1"/>
    <col min="2" max="2" width="9.09765625" style="0" bestFit="1" customWidth="1"/>
    <col min="3" max="3" width="17.5" style="0" customWidth="1"/>
    <col min="4" max="4" width="12.59765625" style="0" customWidth="1"/>
    <col min="5" max="5" width="4.69921875" style="0" bestFit="1" customWidth="1"/>
    <col min="6" max="6" width="6.59765625" style="0" bestFit="1" customWidth="1"/>
    <col min="7" max="7" width="13.19921875" style="0" customWidth="1"/>
    <col min="8" max="8" width="8.09765625" style="0" bestFit="1" customWidth="1"/>
    <col min="9" max="9" width="6.19921875" style="0" customWidth="1"/>
    <col min="10" max="10" width="11.09765625" style="0" customWidth="1"/>
    <col min="11" max="11" width="11" style="0" customWidth="1"/>
    <col min="12" max="12" width="12.59765625" style="0" hidden="1" customWidth="1"/>
    <col min="13" max="13" width="14.5" style="0" hidden="1" customWidth="1"/>
    <col min="14" max="14" width="9.8984375" style="0" hidden="1" customWidth="1"/>
    <col min="15" max="15" width="12" style="0" hidden="1" customWidth="1"/>
    <col min="16" max="16" width="3.09765625" style="0" hidden="1" customWidth="1"/>
    <col min="17" max="18" width="8.5" style="0" hidden="1" customWidth="1"/>
    <col min="19" max="19" width="2.5" style="0" hidden="1" customWidth="1"/>
    <col min="20" max="20" width="8.69921875" style="0" hidden="1" customWidth="1"/>
    <col min="21" max="21" width="9.59765625" style="0" hidden="1" customWidth="1"/>
    <col min="22" max="22" width="4.19921875" style="0" hidden="1" customWidth="1"/>
    <col min="23" max="23" width="3.09765625" style="0" hidden="1" customWidth="1"/>
    <col min="24" max="24" width="14.8984375" style="0" hidden="1" customWidth="1"/>
    <col min="25" max="25" width="12" style="0" hidden="1" customWidth="1"/>
    <col min="26" max="26" width="10.59765625" style="0" hidden="1" customWidth="1"/>
    <col min="27" max="28" width="13" style="0" hidden="1" customWidth="1"/>
    <col min="29" max="29" width="10" style="0" hidden="1" customWidth="1"/>
    <col min="30" max="30" width="17.8984375" style="0" hidden="1" customWidth="1"/>
    <col min="31" max="31" width="9.69921875" style="0" hidden="1" customWidth="1"/>
    <col min="32" max="32" width="10.3984375" style="0" hidden="1" customWidth="1"/>
    <col min="33" max="33" width="4.5" style="0" hidden="1" customWidth="1"/>
    <col min="34" max="34" width="2.8984375" style="0" hidden="1" customWidth="1"/>
    <col min="35" max="35" width="0.1015625" style="0" hidden="1" customWidth="1"/>
    <col min="36" max="36" width="3" style="0" hidden="1" customWidth="1"/>
    <col min="37" max="39" width="0.1015625" style="0" hidden="1" customWidth="1"/>
    <col min="40" max="40" width="4.69921875" style="0" hidden="1" customWidth="1"/>
    <col min="41" max="42" width="9" style="0" hidden="1" customWidth="1"/>
    <col min="43" max="43" width="0.1015625" style="0" hidden="1" customWidth="1"/>
    <col min="44" max="44" width="9" style="0" hidden="1" customWidth="1"/>
    <col min="45" max="45" width="0.1015625" style="0" hidden="1" customWidth="1"/>
    <col min="46" max="47" width="9" style="0" hidden="1" customWidth="1"/>
    <col min="48" max="49" width="0.1015625" style="0" hidden="1" customWidth="1"/>
    <col min="50" max="53" width="9" style="0" hidden="1" customWidth="1"/>
    <col min="54" max="54" width="0.1015625" style="0" hidden="1" customWidth="1"/>
    <col min="55" max="55" width="9" style="0" hidden="1" customWidth="1"/>
    <col min="56" max="58" width="9" style="0" customWidth="1"/>
  </cols>
  <sheetData>
    <row r="1" spans="1:11" s="2" customFormat="1" ht="21.75" customHeight="1" thickBo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2" customFormat="1" ht="44.25" customHeight="1" thickBot="1">
      <c r="A2" s="183" t="s">
        <v>112</v>
      </c>
      <c r="B2" s="183"/>
      <c r="C2" s="116"/>
      <c r="D2" s="192" t="s">
        <v>81</v>
      </c>
      <c r="E2" s="193"/>
      <c r="F2" s="193"/>
      <c r="G2" s="179"/>
      <c r="H2" s="180"/>
      <c r="I2" s="190" t="s">
        <v>10</v>
      </c>
      <c r="J2" s="191"/>
      <c r="K2" s="191"/>
    </row>
    <row r="3" spans="1:51" s="2" customFormat="1" ht="24" thickBot="1">
      <c r="A3" s="194" t="s">
        <v>183</v>
      </c>
      <c r="B3" s="194"/>
      <c r="C3" s="194"/>
      <c r="D3" s="195"/>
      <c r="E3" s="198"/>
      <c r="F3" s="199"/>
      <c r="G3" s="118" t="s">
        <v>131</v>
      </c>
      <c r="H3" s="159" t="s">
        <v>203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</row>
    <row r="4" spans="1:51" s="1" customFormat="1" ht="29.25" customHeight="1" thickBot="1">
      <c r="A4" s="135"/>
      <c r="B4" s="196" t="s">
        <v>126</v>
      </c>
      <c r="C4" s="197"/>
      <c r="D4" s="128" t="s">
        <v>197</v>
      </c>
      <c r="E4" s="144" t="s">
        <v>3</v>
      </c>
      <c r="F4" s="145"/>
      <c r="G4" s="145"/>
      <c r="H4" s="145"/>
      <c r="I4" s="146" t="s">
        <v>200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</row>
    <row r="5" spans="1:23" ht="14.25">
      <c r="A5" s="181" t="s">
        <v>4</v>
      </c>
      <c r="B5" s="182"/>
      <c r="C5" s="182"/>
      <c r="D5" s="187"/>
      <c r="E5" s="188"/>
      <c r="F5" s="188"/>
      <c r="G5" s="188"/>
      <c r="H5" s="188"/>
      <c r="I5" s="188"/>
      <c r="J5" s="188"/>
      <c r="K5" s="189"/>
      <c r="P5" t="s">
        <v>111</v>
      </c>
      <c r="Q5" t="s">
        <v>113</v>
      </c>
      <c r="R5" t="s">
        <v>75</v>
      </c>
      <c r="T5" t="s">
        <v>2</v>
      </c>
      <c r="U5" t="s">
        <v>1</v>
      </c>
      <c r="V5" t="s">
        <v>23</v>
      </c>
      <c r="W5" t="s">
        <v>24</v>
      </c>
    </row>
    <row r="6" spans="1:23" ht="27" thickBot="1">
      <c r="A6" s="169" t="s">
        <v>5</v>
      </c>
      <c r="B6" s="170"/>
      <c r="C6" s="170"/>
      <c r="D6" s="184"/>
      <c r="E6" s="185"/>
      <c r="F6" s="185"/>
      <c r="G6" s="185"/>
      <c r="H6" s="185"/>
      <c r="I6" s="185"/>
      <c r="J6" s="185"/>
      <c r="K6" s="186"/>
      <c r="P6" t="s">
        <v>114</v>
      </c>
      <c r="Q6">
        <v>1</v>
      </c>
      <c r="R6" t="s">
        <v>76</v>
      </c>
      <c r="T6" s="2" t="s">
        <v>122</v>
      </c>
      <c r="U6" t="s">
        <v>125</v>
      </c>
      <c r="V6">
        <v>3</v>
      </c>
      <c r="W6" s="8" t="s">
        <v>25</v>
      </c>
    </row>
    <row r="7" spans="1:23" ht="26.25" customHeight="1">
      <c r="A7" s="200" t="s">
        <v>6</v>
      </c>
      <c r="B7" s="201"/>
      <c r="C7" s="202"/>
      <c r="D7" s="212"/>
      <c r="E7" s="213"/>
      <c r="F7" s="213"/>
      <c r="G7" s="213"/>
      <c r="H7" s="213"/>
      <c r="I7" s="213"/>
      <c r="J7" s="213"/>
      <c r="K7" s="3" t="s">
        <v>118</v>
      </c>
      <c r="P7" t="s">
        <v>140</v>
      </c>
      <c r="Q7">
        <v>2</v>
      </c>
      <c r="R7" t="s">
        <v>77</v>
      </c>
      <c r="T7" t="s">
        <v>197</v>
      </c>
      <c r="U7" t="s">
        <v>133</v>
      </c>
      <c r="V7">
        <v>4</v>
      </c>
      <c r="W7" s="8" t="s">
        <v>26</v>
      </c>
    </row>
    <row r="8" spans="1:23" ht="26.25" customHeight="1">
      <c r="A8" s="203" t="s">
        <v>7</v>
      </c>
      <c r="B8" s="204"/>
      <c r="C8" s="205"/>
      <c r="D8" s="217"/>
      <c r="E8" s="218"/>
      <c r="F8" s="218"/>
      <c r="G8" s="218"/>
      <c r="H8" s="218"/>
      <c r="I8" s="218"/>
      <c r="J8" s="218"/>
      <c r="K8" s="219"/>
      <c r="P8" t="s">
        <v>141</v>
      </c>
      <c r="Q8">
        <v>3</v>
      </c>
      <c r="T8" t="s">
        <v>196</v>
      </c>
      <c r="U8" t="s">
        <v>134</v>
      </c>
      <c r="V8">
        <v>5</v>
      </c>
      <c r="W8" s="8" t="s">
        <v>27</v>
      </c>
    </row>
    <row r="9" spans="1:23" ht="26.25" customHeight="1">
      <c r="A9" s="206" t="s">
        <v>8</v>
      </c>
      <c r="B9" s="207"/>
      <c r="C9" s="208"/>
      <c r="D9" s="220"/>
      <c r="E9" s="221"/>
      <c r="F9" s="221"/>
      <c r="G9" s="221"/>
      <c r="H9" s="221"/>
      <c r="I9" s="221"/>
      <c r="J9" s="221"/>
      <c r="K9" s="222"/>
      <c r="P9" t="s">
        <v>142</v>
      </c>
      <c r="Q9">
        <v>4</v>
      </c>
      <c r="V9">
        <v>6</v>
      </c>
      <c r="W9" s="8" t="s">
        <v>28</v>
      </c>
    </row>
    <row r="10" spans="1:23" ht="26.25" customHeight="1" thickBot="1">
      <c r="A10" s="209" t="s">
        <v>9</v>
      </c>
      <c r="B10" s="210"/>
      <c r="C10" s="211"/>
      <c r="D10" s="214"/>
      <c r="E10" s="215"/>
      <c r="F10" s="215"/>
      <c r="G10" s="215"/>
      <c r="H10" s="215"/>
      <c r="I10" s="215"/>
      <c r="J10" s="215"/>
      <c r="K10" s="216"/>
      <c r="P10" t="s">
        <v>143</v>
      </c>
      <c r="Q10">
        <v>5</v>
      </c>
      <c r="V10">
        <v>7</v>
      </c>
      <c r="W10" s="8" t="s">
        <v>29</v>
      </c>
    </row>
    <row r="11" spans="1:33" ht="14.25">
      <c r="A11" s="171"/>
      <c r="B11" s="173" t="s">
        <v>20</v>
      </c>
      <c r="C11" s="175" t="s">
        <v>11</v>
      </c>
      <c r="D11" s="177" t="s">
        <v>12</v>
      </c>
      <c r="E11" s="147" t="s">
        <v>13</v>
      </c>
      <c r="F11" s="147" t="s">
        <v>14</v>
      </c>
      <c r="G11" s="156" t="s">
        <v>80</v>
      </c>
      <c r="H11" s="157"/>
      <c r="I11" s="157"/>
      <c r="J11" s="157"/>
      <c r="K11" s="158"/>
      <c r="P11" t="s">
        <v>144</v>
      </c>
      <c r="Q11">
        <v>6</v>
      </c>
      <c r="V11">
        <v>8</v>
      </c>
      <c r="W11" s="8" t="s">
        <v>30</v>
      </c>
      <c r="X11" s="2" t="s">
        <v>122</v>
      </c>
      <c r="Y11" s="2" t="s">
        <v>122</v>
      </c>
      <c r="Z11" s="2" t="s">
        <v>122</v>
      </c>
      <c r="AA11" s="2" t="s">
        <v>122</v>
      </c>
      <c r="AB11" s="2" t="s">
        <v>122</v>
      </c>
      <c r="AC11" s="2" t="s">
        <v>122</v>
      </c>
      <c r="AD11" s="2" t="s">
        <v>122</v>
      </c>
      <c r="AE11" s="2" t="s">
        <v>122</v>
      </c>
      <c r="AF11" s="2" t="s">
        <v>122</v>
      </c>
      <c r="AG11" s="2" t="s">
        <v>122</v>
      </c>
    </row>
    <row r="12" spans="1:33" ht="14.25">
      <c r="A12" s="172"/>
      <c r="B12" s="174"/>
      <c r="C12" s="176"/>
      <c r="D12" s="178"/>
      <c r="E12" s="148"/>
      <c r="F12" s="148"/>
      <c r="G12" s="10" t="s">
        <v>15</v>
      </c>
      <c r="H12" s="153" t="s">
        <v>78</v>
      </c>
      <c r="I12" s="154"/>
      <c r="J12" s="154"/>
      <c r="K12" s="155"/>
      <c r="P12" t="s">
        <v>145</v>
      </c>
      <c r="Q12">
        <v>7</v>
      </c>
      <c r="V12">
        <v>9</v>
      </c>
      <c r="W12" s="8" t="s">
        <v>31</v>
      </c>
      <c r="X12" s="2" t="s">
        <v>184</v>
      </c>
      <c r="Y12" s="2" t="s">
        <v>185</v>
      </c>
      <c r="Z12" s="2" t="s">
        <v>186</v>
      </c>
      <c r="AA12" s="2" t="s">
        <v>187</v>
      </c>
      <c r="AB12" s="2" t="s">
        <v>188</v>
      </c>
      <c r="AC12" s="2" t="s">
        <v>189</v>
      </c>
      <c r="AD12" s="2" t="s">
        <v>190</v>
      </c>
      <c r="AE12" s="2" t="s">
        <v>191</v>
      </c>
      <c r="AF12" s="2" t="s">
        <v>192</v>
      </c>
      <c r="AG12" s="2" t="s">
        <v>193</v>
      </c>
    </row>
    <row r="13" spans="1:23" ht="15" thickBot="1">
      <c r="A13" s="110" t="s">
        <v>16</v>
      </c>
      <c r="B13" s="111">
        <v>1234</v>
      </c>
      <c r="C13" s="112" t="s">
        <v>17</v>
      </c>
      <c r="D13" s="113" t="s">
        <v>18</v>
      </c>
      <c r="E13" s="114" t="s">
        <v>19</v>
      </c>
      <c r="F13" s="112">
        <v>2</v>
      </c>
      <c r="G13" s="115" t="s">
        <v>22</v>
      </c>
      <c r="H13" s="149" t="s">
        <v>23</v>
      </c>
      <c r="I13" s="150"/>
      <c r="J13" s="151" t="s">
        <v>24</v>
      </c>
      <c r="K13" s="152"/>
      <c r="P13" t="s">
        <v>146</v>
      </c>
      <c r="Q13">
        <v>8</v>
      </c>
      <c r="V13">
        <v>10</v>
      </c>
      <c r="W13" s="8" t="s">
        <v>32</v>
      </c>
    </row>
    <row r="14" spans="1:33" ht="16.5" customHeight="1">
      <c r="A14" s="95">
        <v>1</v>
      </c>
      <c r="B14" s="96"/>
      <c r="C14" s="97"/>
      <c r="D14" s="98"/>
      <c r="E14" s="97"/>
      <c r="F14" s="97"/>
      <c r="G14" s="137"/>
      <c r="H14" s="99"/>
      <c r="I14" s="100" t="s">
        <v>23</v>
      </c>
      <c r="J14" s="99"/>
      <c r="K14" s="101" t="s">
        <v>24</v>
      </c>
      <c r="L14">
        <f>IF(E14="","",IF(AND($G$2="",E14="男"),"男子中学",IF(AND($G$2="",E14="女"),"女子中学",IF(E14="男","男子"&amp;$G$2,"女子"&amp;$G$2))))</f>
      </c>
      <c r="M14">
        <f aca="true" t="shared" si="0" ref="M14:M53">IF(L14="","",$D$4&amp;$F$54&amp;L14)</f>
      </c>
      <c r="N14">
        <f>$G$2&amp;E14&amp;G14</f>
      </c>
      <c r="O14">
        <f>RIGHT(N14,7)</f>
      </c>
      <c r="P14" t="s">
        <v>147</v>
      </c>
      <c r="Q14">
        <v>9</v>
      </c>
      <c r="R14" s="8" t="s">
        <v>79</v>
      </c>
      <c r="S14" t="str">
        <f>R14&amp;H14&amp;J14</f>
        <v>00000</v>
      </c>
      <c r="T14" t="str">
        <f>RIGHT(S14,5)</f>
        <v>00000</v>
      </c>
      <c r="U14" t="str">
        <f>T14&amp;"00"</f>
        <v>0000000</v>
      </c>
      <c r="V14">
        <v>11</v>
      </c>
      <c r="W14" s="8" t="s">
        <v>33</v>
      </c>
      <c r="X14" t="s">
        <v>119</v>
      </c>
      <c r="Y14" t="s">
        <v>119</v>
      </c>
      <c r="Z14" t="s">
        <v>119</v>
      </c>
      <c r="AA14" t="s">
        <v>119</v>
      </c>
      <c r="AB14" t="s">
        <v>119</v>
      </c>
      <c r="AC14" t="s">
        <v>119</v>
      </c>
      <c r="AD14" t="s">
        <v>119</v>
      </c>
      <c r="AE14" t="s">
        <v>119</v>
      </c>
      <c r="AF14" t="s">
        <v>119</v>
      </c>
      <c r="AG14" t="s">
        <v>119</v>
      </c>
    </row>
    <row r="15" spans="1:32" ht="16.5" customHeight="1">
      <c r="A15" s="4">
        <v>2</v>
      </c>
      <c r="B15" s="5"/>
      <c r="C15" s="6"/>
      <c r="D15" s="7"/>
      <c r="E15" s="6"/>
      <c r="F15" s="6"/>
      <c r="G15" s="138"/>
      <c r="H15" s="9"/>
      <c r="I15" s="11" t="s">
        <v>23</v>
      </c>
      <c r="J15" s="9"/>
      <c r="K15" s="102" t="s">
        <v>24</v>
      </c>
      <c r="L15">
        <f aca="true" t="shared" si="1" ref="L15:L53">IF(E15="","",IF(AND($G$2="",E15="男"),"男子中学",IF(AND($G$2="",E15="女"),"女子中学",IF(E15="男","男子"&amp;$G$2,"女子"&amp;$G$2))))</f>
      </c>
      <c r="M15">
        <f t="shared" si="0"/>
      </c>
      <c r="N15">
        <f aca="true" t="shared" si="2" ref="N15:N53">$G$2&amp;E15&amp;G15</f>
      </c>
      <c r="O15">
        <f aca="true" t="shared" si="3" ref="O15:O53">RIGHT(N15,7)</f>
      </c>
      <c r="P15" t="s">
        <v>148</v>
      </c>
      <c r="Q15">
        <v>10</v>
      </c>
      <c r="V15">
        <v>12</v>
      </c>
      <c r="W15" s="8" t="s">
        <v>34</v>
      </c>
      <c r="X15" t="s">
        <v>120</v>
      </c>
      <c r="Y15" t="s">
        <v>120</v>
      </c>
      <c r="Z15" t="s">
        <v>120</v>
      </c>
      <c r="AA15" t="s">
        <v>120</v>
      </c>
      <c r="AC15" t="s">
        <v>120</v>
      </c>
      <c r="AD15" t="s">
        <v>120</v>
      </c>
      <c r="AE15" t="s">
        <v>120</v>
      </c>
      <c r="AF15" t="s">
        <v>120</v>
      </c>
    </row>
    <row r="16" spans="1:27" ht="16.5" customHeight="1">
      <c r="A16" s="4">
        <v>3</v>
      </c>
      <c r="B16" s="5"/>
      <c r="C16" s="6"/>
      <c r="D16" s="7"/>
      <c r="E16" s="6"/>
      <c r="F16" s="6"/>
      <c r="G16" s="139"/>
      <c r="H16" s="9"/>
      <c r="I16" s="11" t="s">
        <v>23</v>
      </c>
      <c r="J16" s="9"/>
      <c r="K16" s="102" t="s">
        <v>24</v>
      </c>
      <c r="L16">
        <f t="shared" si="1"/>
      </c>
      <c r="M16">
        <f t="shared" si="0"/>
      </c>
      <c r="N16">
        <f t="shared" si="2"/>
      </c>
      <c r="O16">
        <f t="shared" si="3"/>
      </c>
      <c r="P16" t="s">
        <v>149</v>
      </c>
      <c r="Q16">
        <v>11</v>
      </c>
      <c r="V16">
        <v>13</v>
      </c>
      <c r="W16" s="8" t="s">
        <v>35</v>
      </c>
      <c r="X16" t="s">
        <v>199</v>
      </c>
      <c r="Y16" t="s">
        <v>199</v>
      </c>
      <c r="Z16" t="s">
        <v>199</v>
      </c>
      <c r="AA16" t="s">
        <v>199</v>
      </c>
    </row>
    <row r="17" spans="1:23" ht="16.5" customHeight="1">
      <c r="A17" s="4">
        <v>4</v>
      </c>
      <c r="B17" s="5"/>
      <c r="C17" s="6"/>
      <c r="D17" s="7"/>
      <c r="E17" s="6"/>
      <c r="F17" s="6"/>
      <c r="G17" s="138"/>
      <c r="H17" s="9"/>
      <c r="I17" s="11" t="s">
        <v>23</v>
      </c>
      <c r="J17" s="9"/>
      <c r="K17" s="102" t="s">
        <v>24</v>
      </c>
      <c r="L17">
        <f t="shared" si="1"/>
      </c>
      <c r="M17">
        <f t="shared" si="0"/>
      </c>
      <c r="N17">
        <f t="shared" si="2"/>
      </c>
      <c r="O17">
        <f t="shared" si="3"/>
      </c>
      <c r="P17" t="s">
        <v>150</v>
      </c>
      <c r="Q17">
        <v>12</v>
      </c>
      <c r="V17">
        <v>14</v>
      </c>
      <c r="W17" s="8" t="s">
        <v>36</v>
      </c>
    </row>
    <row r="18" spans="1:23" ht="16.5" customHeight="1" thickBot="1">
      <c r="A18" s="103">
        <v>5</v>
      </c>
      <c r="B18" s="104"/>
      <c r="C18" s="105"/>
      <c r="D18" s="106"/>
      <c r="E18" s="105"/>
      <c r="F18" s="105"/>
      <c r="G18" s="140"/>
      <c r="H18" s="107"/>
      <c r="I18" s="108" t="s">
        <v>23</v>
      </c>
      <c r="J18" s="107"/>
      <c r="K18" s="109" t="s">
        <v>24</v>
      </c>
      <c r="L18">
        <f t="shared" si="1"/>
      </c>
      <c r="M18">
        <f t="shared" si="0"/>
      </c>
      <c r="N18">
        <f t="shared" si="2"/>
      </c>
      <c r="O18">
        <f t="shared" si="3"/>
      </c>
      <c r="P18" t="s">
        <v>151</v>
      </c>
      <c r="Q18">
        <v>13</v>
      </c>
      <c r="V18">
        <v>15</v>
      </c>
      <c r="W18" s="8" t="s">
        <v>37</v>
      </c>
    </row>
    <row r="19" spans="1:23" ht="16.5" customHeight="1">
      <c r="A19" s="95">
        <v>6</v>
      </c>
      <c r="B19" s="96"/>
      <c r="C19" s="97"/>
      <c r="D19" s="98"/>
      <c r="E19" s="97"/>
      <c r="F19" s="97"/>
      <c r="G19" s="143"/>
      <c r="H19" s="99"/>
      <c r="I19" s="100" t="s">
        <v>23</v>
      </c>
      <c r="J19" s="99"/>
      <c r="K19" s="101" t="s">
        <v>24</v>
      </c>
      <c r="L19">
        <f t="shared" si="1"/>
      </c>
      <c r="M19">
        <f t="shared" si="0"/>
      </c>
      <c r="N19">
        <f t="shared" si="2"/>
      </c>
      <c r="O19">
        <f t="shared" si="3"/>
      </c>
      <c r="P19" t="s">
        <v>115</v>
      </c>
      <c r="Q19">
        <v>14</v>
      </c>
      <c r="V19">
        <v>16</v>
      </c>
      <c r="W19" s="8" t="s">
        <v>38</v>
      </c>
    </row>
    <row r="20" spans="1:33" ht="16.5" customHeight="1">
      <c r="A20" s="4">
        <v>7</v>
      </c>
      <c r="B20" s="5"/>
      <c r="C20" s="6"/>
      <c r="D20" s="7"/>
      <c r="E20" s="6"/>
      <c r="F20" s="6"/>
      <c r="G20" s="138"/>
      <c r="H20" s="9"/>
      <c r="I20" s="11" t="s">
        <v>23</v>
      </c>
      <c r="J20" s="9"/>
      <c r="K20" s="102" t="s">
        <v>24</v>
      </c>
      <c r="L20">
        <f t="shared" si="1"/>
      </c>
      <c r="M20">
        <f t="shared" si="0"/>
      </c>
      <c r="N20">
        <f t="shared" si="2"/>
      </c>
      <c r="O20">
        <f t="shared" si="3"/>
      </c>
      <c r="P20" t="s">
        <v>152</v>
      </c>
      <c r="Q20">
        <v>15</v>
      </c>
      <c r="V20">
        <v>17</v>
      </c>
      <c r="W20" s="8" t="s">
        <v>39</v>
      </c>
      <c r="X20" t="s">
        <v>123</v>
      </c>
      <c r="Y20" t="s">
        <v>123</v>
      </c>
      <c r="Z20" t="s">
        <v>123</v>
      </c>
      <c r="AA20" t="s">
        <v>123</v>
      </c>
      <c r="AB20" t="s">
        <v>123</v>
      </c>
      <c r="AC20" t="s">
        <v>123</v>
      </c>
      <c r="AD20" t="s">
        <v>123</v>
      </c>
      <c r="AE20" t="s">
        <v>123</v>
      </c>
      <c r="AF20" t="s">
        <v>123</v>
      </c>
      <c r="AG20" t="s">
        <v>123</v>
      </c>
    </row>
    <row r="21" spans="1:33" ht="16.5" customHeight="1">
      <c r="A21" s="4">
        <v>8</v>
      </c>
      <c r="B21" s="5"/>
      <c r="C21" s="6"/>
      <c r="D21" s="7"/>
      <c r="E21" s="6"/>
      <c r="F21" s="6"/>
      <c r="G21" s="138"/>
      <c r="H21" s="9"/>
      <c r="I21" s="11" t="s">
        <v>23</v>
      </c>
      <c r="J21" s="9"/>
      <c r="K21" s="102" t="s">
        <v>24</v>
      </c>
      <c r="L21">
        <f t="shared" si="1"/>
      </c>
      <c r="M21">
        <f t="shared" si="0"/>
      </c>
      <c r="N21">
        <f t="shared" si="2"/>
      </c>
      <c r="O21">
        <f t="shared" si="3"/>
      </c>
      <c r="P21" t="s">
        <v>153</v>
      </c>
      <c r="Q21">
        <v>16</v>
      </c>
      <c r="V21">
        <v>18</v>
      </c>
      <c r="W21" s="8" t="s">
        <v>40</v>
      </c>
      <c r="X21" s="2" t="s">
        <v>184</v>
      </c>
      <c r="Y21" s="2" t="s">
        <v>185</v>
      </c>
      <c r="Z21" s="2" t="s">
        <v>186</v>
      </c>
      <c r="AA21" s="2" t="s">
        <v>187</v>
      </c>
      <c r="AB21" s="2" t="s">
        <v>188</v>
      </c>
      <c r="AC21" s="2" t="s">
        <v>189</v>
      </c>
      <c r="AD21" s="2" t="s">
        <v>190</v>
      </c>
      <c r="AE21" s="2" t="s">
        <v>191</v>
      </c>
      <c r="AF21" s="2" t="s">
        <v>192</v>
      </c>
      <c r="AG21" s="2" t="s">
        <v>193</v>
      </c>
    </row>
    <row r="22" spans="1:33" ht="16.5" customHeight="1">
      <c r="A22" s="4">
        <v>9</v>
      </c>
      <c r="B22" s="5"/>
      <c r="C22" s="6"/>
      <c r="D22" s="7"/>
      <c r="E22" s="6"/>
      <c r="F22" s="6"/>
      <c r="G22" s="138"/>
      <c r="H22" s="9"/>
      <c r="I22" s="11" t="s">
        <v>23</v>
      </c>
      <c r="J22" s="9"/>
      <c r="K22" s="102" t="s">
        <v>24</v>
      </c>
      <c r="L22">
        <f t="shared" si="1"/>
      </c>
      <c r="M22">
        <f t="shared" si="0"/>
      </c>
      <c r="N22">
        <f t="shared" si="2"/>
      </c>
      <c r="O22">
        <f t="shared" si="3"/>
      </c>
      <c r="P22" t="s">
        <v>154</v>
      </c>
      <c r="Q22">
        <v>17</v>
      </c>
      <c r="V22">
        <v>19</v>
      </c>
      <c r="W22" s="8" t="s">
        <v>41</v>
      </c>
      <c r="X22" t="s">
        <v>119</v>
      </c>
      <c r="Y22" t="s">
        <v>119</v>
      </c>
      <c r="Z22" t="s">
        <v>119</v>
      </c>
      <c r="AA22" t="s">
        <v>119</v>
      </c>
      <c r="AB22" t="s">
        <v>119</v>
      </c>
      <c r="AC22" t="s">
        <v>119</v>
      </c>
      <c r="AD22" t="s">
        <v>119</v>
      </c>
      <c r="AE22" t="s">
        <v>119</v>
      </c>
      <c r="AF22" t="s">
        <v>119</v>
      </c>
      <c r="AG22" t="s">
        <v>119</v>
      </c>
    </row>
    <row r="23" spans="1:27" ht="16.5" customHeight="1" thickBot="1">
      <c r="A23" s="103">
        <v>10</v>
      </c>
      <c r="B23" s="104"/>
      <c r="C23" s="105"/>
      <c r="D23" s="106"/>
      <c r="E23" s="105"/>
      <c r="F23" s="105"/>
      <c r="G23" s="140"/>
      <c r="H23" s="107"/>
      <c r="I23" s="108" t="s">
        <v>23</v>
      </c>
      <c r="J23" s="107"/>
      <c r="K23" s="109" t="s">
        <v>24</v>
      </c>
      <c r="L23">
        <f t="shared" si="1"/>
      </c>
      <c r="M23">
        <f t="shared" si="0"/>
      </c>
      <c r="N23">
        <f t="shared" si="2"/>
      </c>
      <c r="O23">
        <f t="shared" si="3"/>
      </c>
      <c r="P23" t="s">
        <v>155</v>
      </c>
      <c r="Q23">
        <v>18</v>
      </c>
      <c r="V23">
        <v>20</v>
      </c>
      <c r="W23" s="8" t="s">
        <v>42</v>
      </c>
      <c r="X23" t="s">
        <v>120</v>
      </c>
      <c r="Y23" t="s">
        <v>120</v>
      </c>
      <c r="Z23" t="s">
        <v>120</v>
      </c>
      <c r="AA23" t="s">
        <v>120</v>
      </c>
    </row>
    <row r="24" spans="1:32" ht="16.5" customHeight="1">
      <c r="A24" s="95">
        <v>11</v>
      </c>
      <c r="B24" s="96"/>
      <c r="C24" s="97"/>
      <c r="D24" s="98"/>
      <c r="E24" s="97"/>
      <c r="F24" s="97"/>
      <c r="G24" s="143"/>
      <c r="H24" s="99"/>
      <c r="I24" s="100" t="s">
        <v>23</v>
      </c>
      <c r="J24" s="99"/>
      <c r="K24" s="101" t="s">
        <v>24</v>
      </c>
      <c r="L24">
        <f t="shared" si="1"/>
      </c>
      <c r="M24">
        <f t="shared" si="0"/>
      </c>
      <c r="N24">
        <f t="shared" si="2"/>
      </c>
      <c r="O24">
        <f t="shared" si="3"/>
      </c>
      <c r="P24" t="s">
        <v>156</v>
      </c>
      <c r="Q24">
        <v>19</v>
      </c>
      <c r="V24">
        <v>21</v>
      </c>
      <c r="W24" s="8" t="s">
        <v>43</v>
      </c>
      <c r="AC24" t="s">
        <v>121</v>
      </c>
      <c r="AD24" t="s">
        <v>121</v>
      </c>
      <c r="AE24" t="s">
        <v>121</v>
      </c>
      <c r="AF24" t="s">
        <v>121</v>
      </c>
    </row>
    <row r="25" spans="1:27" ht="16.5" customHeight="1">
      <c r="A25" s="4">
        <v>12</v>
      </c>
      <c r="B25" s="5"/>
      <c r="C25" s="6"/>
      <c r="D25" s="7"/>
      <c r="E25" s="6"/>
      <c r="F25" s="6"/>
      <c r="G25" s="138"/>
      <c r="H25" s="9"/>
      <c r="I25" s="11" t="s">
        <v>23</v>
      </c>
      <c r="J25" s="9"/>
      <c r="K25" s="102" t="s">
        <v>24</v>
      </c>
      <c r="L25">
        <f t="shared" si="1"/>
      </c>
      <c r="M25">
        <f t="shared" si="0"/>
      </c>
      <c r="N25">
        <f t="shared" si="2"/>
      </c>
      <c r="O25">
        <f t="shared" si="3"/>
      </c>
      <c r="P25" t="s">
        <v>157</v>
      </c>
      <c r="Q25">
        <v>20</v>
      </c>
      <c r="V25">
        <v>22</v>
      </c>
      <c r="W25" s="8" t="s">
        <v>44</v>
      </c>
      <c r="X25" t="s">
        <v>121</v>
      </c>
      <c r="Y25" t="s">
        <v>121</v>
      </c>
      <c r="Z25" t="s">
        <v>121</v>
      </c>
      <c r="AA25" t="s">
        <v>121</v>
      </c>
    </row>
    <row r="26" spans="1:23" ht="16.5" customHeight="1">
      <c r="A26" s="4">
        <v>13</v>
      </c>
      <c r="B26" s="5"/>
      <c r="C26" s="6"/>
      <c r="D26" s="7"/>
      <c r="E26" s="6"/>
      <c r="F26" s="6"/>
      <c r="G26" s="138"/>
      <c r="H26" s="9"/>
      <c r="I26" s="11" t="s">
        <v>23</v>
      </c>
      <c r="J26" s="9"/>
      <c r="K26" s="102" t="s">
        <v>24</v>
      </c>
      <c r="L26">
        <f t="shared" si="1"/>
      </c>
      <c r="M26">
        <f t="shared" si="0"/>
      </c>
      <c r="N26">
        <f t="shared" si="2"/>
      </c>
      <c r="O26">
        <f t="shared" si="3"/>
      </c>
      <c r="P26" t="s">
        <v>158</v>
      </c>
      <c r="Q26">
        <v>21</v>
      </c>
      <c r="V26">
        <v>23</v>
      </c>
      <c r="W26" s="8" t="s">
        <v>45</v>
      </c>
    </row>
    <row r="27" spans="1:23" ht="16.5" customHeight="1">
      <c r="A27" s="4">
        <v>14</v>
      </c>
      <c r="B27" s="5"/>
      <c r="C27" s="6"/>
      <c r="D27" s="7"/>
      <c r="E27" s="6"/>
      <c r="F27" s="6"/>
      <c r="G27" s="138"/>
      <c r="H27" s="9"/>
      <c r="I27" s="11" t="s">
        <v>23</v>
      </c>
      <c r="J27" s="9"/>
      <c r="K27" s="102" t="s">
        <v>24</v>
      </c>
      <c r="L27">
        <f t="shared" si="1"/>
      </c>
      <c r="M27">
        <f t="shared" si="0"/>
      </c>
      <c r="N27">
        <f t="shared" si="2"/>
      </c>
      <c r="O27">
        <f t="shared" si="3"/>
      </c>
      <c r="P27" t="s">
        <v>159</v>
      </c>
      <c r="Q27">
        <v>22</v>
      </c>
      <c r="V27">
        <v>24</v>
      </c>
      <c r="W27" s="8" t="s">
        <v>46</v>
      </c>
    </row>
    <row r="28" spans="1:23" ht="16.5" customHeight="1" thickBot="1">
      <c r="A28" s="103">
        <v>15</v>
      </c>
      <c r="B28" s="104"/>
      <c r="C28" s="105"/>
      <c r="D28" s="106"/>
      <c r="E28" s="105"/>
      <c r="F28" s="105"/>
      <c r="G28" s="140"/>
      <c r="H28" s="107"/>
      <c r="I28" s="108" t="s">
        <v>23</v>
      </c>
      <c r="J28" s="107"/>
      <c r="K28" s="109" t="s">
        <v>24</v>
      </c>
      <c r="L28">
        <f t="shared" si="1"/>
      </c>
      <c r="M28">
        <f t="shared" si="0"/>
      </c>
      <c r="N28">
        <f t="shared" si="2"/>
      </c>
      <c r="O28">
        <f t="shared" si="3"/>
      </c>
      <c r="P28" t="s">
        <v>160</v>
      </c>
      <c r="Q28">
        <v>23</v>
      </c>
      <c r="V28">
        <v>25</v>
      </c>
      <c r="W28" s="8" t="s">
        <v>47</v>
      </c>
    </row>
    <row r="29" spans="1:23" ht="16.5" customHeight="1">
      <c r="A29" s="95">
        <v>16</v>
      </c>
      <c r="B29" s="96"/>
      <c r="C29" s="97"/>
      <c r="D29" s="98"/>
      <c r="E29" s="97"/>
      <c r="F29" s="97"/>
      <c r="G29" s="143"/>
      <c r="H29" s="99"/>
      <c r="I29" s="100" t="s">
        <v>23</v>
      </c>
      <c r="J29" s="99"/>
      <c r="K29" s="101" t="s">
        <v>24</v>
      </c>
      <c r="L29">
        <f t="shared" si="1"/>
      </c>
      <c r="M29">
        <f t="shared" si="0"/>
      </c>
      <c r="N29">
        <f t="shared" si="2"/>
      </c>
      <c r="O29">
        <f t="shared" si="3"/>
      </c>
      <c r="P29" t="s">
        <v>161</v>
      </c>
      <c r="Q29">
        <v>24</v>
      </c>
      <c r="V29">
        <v>26</v>
      </c>
      <c r="W29" s="8" t="s">
        <v>48</v>
      </c>
    </row>
    <row r="30" spans="1:33" ht="16.5" customHeight="1">
      <c r="A30" s="4">
        <v>17</v>
      </c>
      <c r="B30" s="5"/>
      <c r="C30" s="6"/>
      <c r="D30" s="7"/>
      <c r="E30" s="6"/>
      <c r="F30" s="6"/>
      <c r="G30" s="138"/>
      <c r="H30" s="9"/>
      <c r="I30" s="11" t="s">
        <v>23</v>
      </c>
      <c r="J30" s="9"/>
      <c r="K30" s="102" t="s">
        <v>24</v>
      </c>
      <c r="L30">
        <f t="shared" si="1"/>
      </c>
      <c r="M30">
        <f t="shared" si="0"/>
      </c>
      <c r="N30">
        <f t="shared" si="2"/>
      </c>
      <c r="O30">
        <f t="shared" si="3"/>
      </c>
      <c r="P30" t="s">
        <v>162</v>
      </c>
      <c r="Q30">
        <v>25</v>
      </c>
      <c r="V30">
        <v>27</v>
      </c>
      <c r="W30" s="8" t="s">
        <v>49</v>
      </c>
      <c r="X30" t="s">
        <v>195</v>
      </c>
      <c r="Y30" t="s">
        <v>195</v>
      </c>
      <c r="Z30" t="s">
        <v>195</v>
      </c>
      <c r="AA30" t="s">
        <v>195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</row>
    <row r="31" spans="1:33" ht="16.5" customHeight="1">
      <c r="A31" s="4">
        <v>18</v>
      </c>
      <c r="B31" s="5"/>
      <c r="C31" s="6"/>
      <c r="D31" s="7"/>
      <c r="E31" s="6"/>
      <c r="F31" s="6"/>
      <c r="G31" s="138"/>
      <c r="H31" s="9"/>
      <c r="I31" s="11" t="s">
        <v>23</v>
      </c>
      <c r="J31" s="9"/>
      <c r="K31" s="102" t="s">
        <v>24</v>
      </c>
      <c r="L31">
        <f t="shared" si="1"/>
      </c>
      <c r="M31">
        <f t="shared" si="0"/>
      </c>
      <c r="N31">
        <f t="shared" si="2"/>
      </c>
      <c r="O31">
        <f t="shared" si="3"/>
      </c>
      <c r="P31" t="s">
        <v>163</v>
      </c>
      <c r="Q31">
        <v>26</v>
      </c>
      <c r="V31">
        <v>28</v>
      </c>
      <c r="W31" s="8" t="s">
        <v>50</v>
      </c>
      <c r="X31" s="136" t="s">
        <v>184</v>
      </c>
      <c r="Y31" s="136" t="s">
        <v>185</v>
      </c>
      <c r="Z31" s="136" t="s">
        <v>186</v>
      </c>
      <c r="AA31" s="136" t="s">
        <v>187</v>
      </c>
      <c r="AB31" s="136" t="s">
        <v>188</v>
      </c>
      <c r="AC31" s="136" t="s">
        <v>189</v>
      </c>
      <c r="AD31" s="136" t="s">
        <v>190</v>
      </c>
      <c r="AE31" s="136" t="s">
        <v>191</v>
      </c>
      <c r="AF31" s="136" t="s">
        <v>192</v>
      </c>
      <c r="AG31" s="136" t="s">
        <v>193</v>
      </c>
    </row>
    <row r="32" spans="1:33" ht="16.5" customHeight="1">
      <c r="A32" s="4">
        <v>19</v>
      </c>
      <c r="B32" s="5"/>
      <c r="C32" s="6"/>
      <c r="D32" s="7"/>
      <c r="E32" s="6"/>
      <c r="F32" s="6"/>
      <c r="G32" s="138"/>
      <c r="H32" s="9"/>
      <c r="I32" s="11" t="s">
        <v>23</v>
      </c>
      <c r="J32" s="9"/>
      <c r="K32" s="102" t="s">
        <v>24</v>
      </c>
      <c r="L32">
        <f t="shared" si="1"/>
      </c>
      <c r="M32">
        <f t="shared" si="0"/>
      </c>
      <c r="N32">
        <f t="shared" si="2"/>
      </c>
      <c r="O32">
        <f t="shared" si="3"/>
      </c>
      <c r="P32" t="s">
        <v>164</v>
      </c>
      <c r="Q32">
        <v>27</v>
      </c>
      <c r="V32">
        <v>29</v>
      </c>
      <c r="W32" s="8" t="s">
        <v>51</v>
      </c>
      <c r="X32" t="s">
        <v>119</v>
      </c>
      <c r="Y32" t="s">
        <v>119</v>
      </c>
      <c r="Z32" t="s">
        <v>119</v>
      </c>
      <c r="AA32" t="s">
        <v>119</v>
      </c>
      <c r="AB32" t="s">
        <v>119</v>
      </c>
      <c r="AC32" t="s">
        <v>119</v>
      </c>
      <c r="AD32" t="s">
        <v>119</v>
      </c>
      <c r="AE32" t="s">
        <v>119</v>
      </c>
      <c r="AF32" t="s">
        <v>119</v>
      </c>
      <c r="AG32" t="s">
        <v>119</v>
      </c>
    </row>
    <row r="33" spans="1:32" ht="16.5" customHeight="1" thickBot="1">
      <c r="A33" s="103">
        <v>20</v>
      </c>
      <c r="B33" s="104"/>
      <c r="C33" s="105"/>
      <c r="D33" s="106"/>
      <c r="E33" s="105"/>
      <c r="F33" s="105"/>
      <c r="G33" s="140"/>
      <c r="H33" s="107"/>
      <c r="I33" s="108" t="s">
        <v>23</v>
      </c>
      <c r="J33" s="107"/>
      <c r="K33" s="109" t="s">
        <v>24</v>
      </c>
      <c r="L33">
        <f t="shared" si="1"/>
      </c>
      <c r="M33">
        <f t="shared" si="0"/>
      </c>
      <c r="N33">
        <f t="shared" si="2"/>
      </c>
      <c r="O33">
        <f t="shared" si="3"/>
      </c>
      <c r="P33" t="s">
        <v>165</v>
      </c>
      <c r="Q33">
        <v>28</v>
      </c>
      <c r="V33">
        <v>30</v>
      </c>
      <c r="W33" s="8" t="s">
        <v>52</v>
      </c>
      <c r="X33" t="s">
        <v>120</v>
      </c>
      <c r="Y33" t="s">
        <v>120</v>
      </c>
      <c r="Z33" t="s">
        <v>120</v>
      </c>
      <c r="AA33" t="s">
        <v>120</v>
      </c>
      <c r="AC33" t="s">
        <v>120</v>
      </c>
      <c r="AD33" t="s">
        <v>120</v>
      </c>
      <c r="AE33" t="s">
        <v>120</v>
      </c>
      <c r="AF33" t="s">
        <v>120</v>
      </c>
    </row>
    <row r="34" spans="1:27" ht="16.5" customHeight="1">
      <c r="A34" s="95">
        <v>21</v>
      </c>
      <c r="B34" s="96"/>
      <c r="C34" s="97"/>
      <c r="D34" s="98"/>
      <c r="E34" s="97"/>
      <c r="F34" s="97"/>
      <c r="G34" s="143"/>
      <c r="H34" s="99"/>
      <c r="I34" s="100" t="s">
        <v>23</v>
      </c>
      <c r="J34" s="99"/>
      <c r="K34" s="101" t="s">
        <v>24</v>
      </c>
      <c r="L34">
        <f t="shared" si="1"/>
      </c>
      <c r="M34">
        <f t="shared" si="0"/>
      </c>
      <c r="N34">
        <f t="shared" si="2"/>
      </c>
      <c r="O34">
        <f t="shared" si="3"/>
      </c>
      <c r="P34" t="s">
        <v>166</v>
      </c>
      <c r="Q34">
        <v>29</v>
      </c>
      <c r="V34">
        <v>31</v>
      </c>
      <c r="W34" s="8" t="s">
        <v>53</v>
      </c>
      <c r="X34" t="s">
        <v>124</v>
      </c>
      <c r="Y34" t="s">
        <v>124</v>
      </c>
      <c r="Z34" t="s">
        <v>124</v>
      </c>
      <c r="AA34" t="s">
        <v>124</v>
      </c>
    </row>
    <row r="35" spans="1:23" ht="16.5" customHeight="1">
      <c r="A35" s="4">
        <v>22</v>
      </c>
      <c r="B35" s="5"/>
      <c r="C35" s="6"/>
      <c r="D35" s="7"/>
      <c r="E35" s="6"/>
      <c r="F35" s="6"/>
      <c r="G35" s="138"/>
      <c r="H35" s="9"/>
      <c r="I35" s="11" t="s">
        <v>23</v>
      </c>
      <c r="J35" s="9"/>
      <c r="K35" s="102" t="s">
        <v>24</v>
      </c>
      <c r="L35">
        <f t="shared" si="1"/>
      </c>
      <c r="M35">
        <f t="shared" si="0"/>
      </c>
      <c r="N35">
        <f t="shared" si="2"/>
      </c>
      <c r="O35">
        <f t="shared" si="3"/>
      </c>
      <c r="P35" t="s">
        <v>116</v>
      </c>
      <c r="Q35">
        <v>30</v>
      </c>
      <c r="V35">
        <v>32</v>
      </c>
      <c r="W35" s="8" t="s">
        <v>54</v>
      </c>
    </row>
    <row r="36" spans="1:23" ht="16.5" customHeight="1">
      <c r="A36" s="4">
        <v>23</v>
      </c>
      <c r="B36" s="5"/>
      <c r="C36" s="6"/>
      <c r="D36" s="7"/>
      <c r="E36" s="6"/>
      <c r="F36" s="6"/>
      <c r="G36" s="138"/>
      <c r="H36" s="9"/>
      <c r="I36" s="11" t="s">
        <v>23</v>
      </c>
      <c r="J36" s="9"/>
      <c r="K36" s="102" t="s">
        <v>24</v>
      </c>
      <c r="L36">
        <f t="shared" si="1"/>
      </c>
      <c r="M36">
        <f t="shared" si="0"/>
      </c>
      <c r="N36">
        <f t="shared" si="2"/>
      </c>
      <c r="O36">
        <f t="shared" si="3"/>
      </c>
      <c r="P36" t="s">
        <v>167</v>
      </c>
      <c r="Q36">
        <v>31</v>
      </c>
      <c r="V36">
        <v>33</v>
      </c>
      <c r="W36" s="8" t="s">
        <v>55</v>
      </c>
    </row>
    <row r="37" spans="1:23" ht="16.5" customHeight="1">
      <c r="A37" s="4">
        <v>24</v>
      </c>
      <c r="B37" s="5"/>
      <c r="C37" s="6"/>
      <c r="D37" s="7"/>
      <c r="E37" s="6"/>
      <c r="F37" s="6"/>
      <c r="G37" s="138"/>
      <c r="H37" s="9"/>
      <c r="I37" s="11" t="s">
        <v>23</v>
      </c>
      <c r="J37" s="9"/>
      <c r="K37" s="102" t="s">
        <v>24</v>
      </c>
      <c r="L37">
        <f t="shared" si="1"/>
      </c>
      <c r="M37">
        <f t="shared" si="0"/>
      </c>
      <c r="N37">
        <f t="shared" si="2"/>
      </c>
      <c r="O37">
        <f t="shared" si="3"/>
      </c>
      <c r="P37" t="s">
        <v>168</v>
      </c>
      <c r="Q37">
        <v>32</v>
      </c>
      <c r="V37">
        <v>34</v>
      </c>
      <c r="W37" s="8" t="s">
        <v>56</v>
      </c>
    </row>
    <row r="38" spans="1:23" ht="16.5" customHeight="1" thickBot="1">
      <c r="A38" s="103">
        <v>25</v>
      </c>
      <c r="B38" s="104"/>
      <c r="C38" s="105"/>
      <c r="D38" s="106"/>
      <c r="E38" s="105"/>
      <c r="F38" s="105"/>
      <c r="G38" s="140"/>
      <c r="H38" s="107"/>
      <c r="I38" s="108" t="s">
        <v>23</v>
      </c>
      <c r="J38" s="107"/>
      <c r="K38" s="109" t="s">
        <v>24</v>
      </c>
      <c r="L38">
        <f t="shared" si="1"/>
      </c>
      <c r="M38">
        <f t="shared" si="0"/>
      </c>
      <c r="N38">
        <f t="shared" si="2"/>
      </c>
      <c r="O38">
        <f t="shared" si="3"/>
      </c>
      <c r="P38" t="s">
        <v>169</v>
      </c>
      <c r="Q38">
        <v>33</v>
      </c>
      <c r="V38">
        <v>35</v>
      </c>
      <c r="W38" s="8" t="s">
        <v>57</v>
      </c>
    </row>
    <row r="39" spans="1:23" ht="16.5" customHeight="1">
      <c r="A39" s="95">
        <v>26</v>
      </c>
      <c r="B39" s="96"/>
      <c r="C39" s="97"/>
      <c r="D39" s="98"/>
      <c r="E39" s="97"/>
      <c r="F39" s="97"/>
      <c r="G39" s="143"/>
      <c r="H39" s="99"/>
      <c r="I39" s="100" t="s">
        <v>23</v>
      </c>
      <c r="J39" s="99"/>
      <c r="K39" s="101" t="s">
        <v>24</v>
      </c>
      <c r="L39">
        <f t="shared" si="1"/>
      </c>
      <c r="M39">
        <f t="shared" si="0"/>
      </c>
      <c r="N39">
        <f t="shared" si="2"/>
      </c>
      <c r="O39">
        <f t="shared" si="3"/>
      </c>
      <c r="P39" t="s">
        <v>170</v>
      </c>
      <c r="Q39">
        <v>34</v>
      </c>
      <c r="V39">
        <v>36</v>
      </c>
      <c r="W39" s="8" t="s">
        <v>58</v>
      </c>
    </row>
    <row r="40" spans="1:23" ht="16.5" customHeight="1">
      <c r="A40" s="4">
        <v>27</v>
      </c>
      <c r="B40" s="5"/>
      <c r="C40" s="6"/>
      <c r="D40" s="7"/>
      <c r="E40" s="6"/>
      <c r="F40" s="6"/>
      <c r="G40" s="138"/>
      <c r="H40" s="9"/>
      <c r="I40" s="11" t="s">
        <v>23</v>
      </c>
      <c r="J40" s="9"/>
      <c r="K40" s="102" t="s">
        <v>24</v>
      </c>
      <c r="L40">
        <f t="shared" si="1"/>
      </c>
      <c r="M40">
        <f t="shared" si="0"/>
      </c>
      <c r="N40">
        <f t="shared" si="2"/>
      </c>
      <c r="O40">
        <f t="shared" si="3"/>
      </c>
      <c r="P40" t="s">
        <v>171</v>
      </c>
      <c r="Q40">
        <v>35</v>
      </c>
      <c r="V40">
        <v>37</v>
      </c>
      <c r="W40" s="8" t="s">
        <v>59</v>
      </c>
    </row>
    <row r="41" spans="1:23" ht="16.5" customHeight="1">
      <c r="A41" s="4">
        <v>28</v>
      </c>
      <c r="B41" s="5"/>
      <c r="C41" s="6"/>
      <c r="D41" s="7"/>
      <c r="E41" s="6"/>
      <c r="F41" s="6"/>
      <c r="G41" s="138"/>
      <c r="H41" s="9"/>
      <c r="I41" s="11" t="s">
        <v>23</v>
      </c>
      <c r="J41" s="9"/>
      <c r="K41" s="102" t="s">
        <v>24</v>
      </c>
      <c r="L41">
        <f t="shared" si="1"/>
      </c>
      <c r="M41">
        <f t="shared" si="0"/>
      </c>
      <c r="N41">
        <f t="shared" si="2"/>
      </c>
      <c r="O41">
        <f t="shared" si="3"/>
      </c>
      <c r="P41" t="s">
        <v>172</v>
      </c>
      <c r="Q41">
        <v>36</v>
      </c>
      <c r="V41">
        <v>38</v>
      </c>
      <c r="W41" s="8" t="s">
        <v>60</v>
      </c>
    </row>
    <row r="42" spans="1:23" ht="16.5" customHeight="1">
      <c r="A42" s="4">
        <v>29</v>
      </c>
      <c r="B42" s="5"/>
      <c r="C42" s="6"/>
      <c r="D42" s="7"/>
      <c r="E42" s="6"/>
      <c r="F42" s="6"/>
      <c r="G42" s="138"/>
      <c r="H42" s="9"/>
      <c r="I42" s="11" t="s">
        <v>23</v>
      </c>
      <c r="J42" s="9"/>
      <c r="K42" s="102" t="s">
        <v>24</v>
      </c>
      <c r="L42">
        <f t="shared" si="1"/>
      </c>
      <c r="M42">
        <f t="shared" si="0"/>
      </c>
      <c r="N42">
        <f t="shared" si="2"/>
      </c>
      <c r="O42">
        <f t="shared" si="3"/>
      </c>
      <c r="P42" t="s">
        <v>173</v>
      </c>
      <c r="Q42">
        <v>37</v>
      </c>
      <c r="V42">
        <v>39</v>
      </c>
      <c r="W42" s="8" t="s">
        <v>61</v>
      </c>
    </row>
    <row r="43" spans="1:23" ht="16.5" customHeight="1" thickBot="1">
      <c r="A43" s="103">
        <v>30</v>
      </c>
      <c r="B43" s="104"/>
      <c r="C43" s="105"/>
      <c r="D43" s="106"/>
      <c r="E43" s="105"/>
      <c r="F43" s="105"/>
      <c r="G43" s="140"/>
      <c r="H43" s="107"/>
      <c r="I43" s="108" t="s">
        <v>23</v>
      </c>
      <c r="J43" s="107"/>
      <c r="K43" s="109" t="s">
        <v>24</v>
      </c>
      <c r="L43">
        <f t="shared" si="1"/>
      </c>
      <c r="M43">
        <f t="shared" si="0"/>
      </c>
      <c r="N43">
        <f t="shared" si="2"/>
      </c>
      <c r="O43">
        <f t="shared" si="3"/>
      </c>
      <c r="P43" t="s">
        <v>174</v>
      </c>
      <c r="Q43">
        <v>38</v>
      </c>
      <c r="V43">
        <v>40</v>
      </c>
      <c r="W43" s="8" t="s">
        <v>62</v>
      </c>
    </row>
    <row r="44" spans="1:23" ht="14.25">
      <c r="A44" s="95">
        <v>31</v>
      </c>
      <c r="B44" s="96"/>
      <c r="C44" s="97"/>
      <c r="D44" s="98"/>
      <c r="E44" s="97"/>
      <c r="F44" s="97"/>
      <c r="G44" s="143"/>
      <c r="H44" s="99"/>
      <c r="I44" s="100" t="s">
        <v>23</v>
      </c>
      <c r="J44" s="99"/>
      <c r="K44" s="101" t="s">
        <v>24</v>
      </c>
      <c r="L44">
        <f t="shared" si="1"/>
      </c>
      <c r="M44">
        <f t="shared" si="0"/>
      </c>
      <c r="N44">
        <f t="shared" si="2"/>
      </c>
      <c r="O44">
        <f t="shared" si="3"/>
      </c>
      <c r="P44" t="s">
        <v>175</v>
      </c>
      <c r="Q44">
        <v>39</v>
      </c>
      <c r="V44">
        <v>41</v>
      </c>
      <c r="W44" s="8" t="s">
        <v>63</v>
      </c>
    </row>
    <row r="45" spans="1:23" ht="14.25">
      <c r="A45" s="4">
        <v>32</v>
      </c>
      <c r="B45" s="5"/>
      <c r="C45" s="6"/>
      <c r="D45" s="7"/>
      <c r="E45" s="6"/>
      <c r="F45" s="6"/>
      <c r="G45" s="138"/>
      <c r="H45" s="9"/>
      <c r="I45" s="11" t="s">
        <v>23</v>
      </c>
      <c r="J45" s="9"/>
      <c r="K45" s="102" t="s">
        <v>24</v>
      </c>
      <c r="L45">
        <f t="shared" si="1"/>
      </c>
      <c r="M45">
        <f t="shared" si="0"/>
      </c>
      <c r="N45">
        <f t="shared" si="2"/>
      </c>
      <c r="O45">
        <f t="shared" si="3"/>
      </c>
      <c r="P45" t="s">
        <v>176</v>
      </c>
      <c r="Q45">
        <v>40</v>
      </c>
      <c r="V45">
        <v>42</v>
      </c>
      <c r="W45" s="8" t="s">
        <v>64</v>
      </c>
    </row>
    <row r="46" spans="1:23" ht="14.25">
      <c r="A46" s="4">
        <v>33</v>
      </c>
      <c r="B46" s="5"/>
      <c r="C46" s="6"/>
      <c r="D46" s="7"/>
      <c r="E46" s="6"/>
      <c r="F46" s="6"/>
      <c r="G46" s="138"/>
      <c r="H46" s="9"/>
      <c r="I46" s="11" t="s">
        <v>23</v>
      </c>
      <c r="J46" s="9"/>
      <c r="K46" s="102" t="s">
        <v>24</v>
      </c>
      <c r="L46">
        <f t="shared" si="1"/>
      </c>
      <c r="M46">
        <f t="shared" si="0"/>
      </c>
      <c r="N46">
        <f t="shared" si="2"/>
      </c>
      <c r="O46">
        <f t="shared" si="3"/>
      </c>
      <c r="P46" t="s">
        <v>177</v>
      </c>
      <c r="Q46">
        <v>41</v>
      </c>
      <c r="V46">
        <v>43</v>
      </c>
      <c r="W46" s="8" t="s">
        <v>65</v>
      </c>
    </row>
    <row r="47" spans="1:23" ht="14.25">
      <c r="A47" s="4">
        <v>34</v>
      </c>
      <c r="B47" s="5"/>
      <c r="C47" s="6"/>
      <c r="D47" s="7"/>
      <c r="E47" s="6"/>
      <c r="F47" s="6"/>
      <c r="G47" s="138"/>
      <c r="H47" s="9"/>
      <c r="I47" s="11" t="s">
        <v>23</v>
      </c>
      <c r="J47" s="9"/>
      <c r="K47" s="102" t="s">
        <v>24</v>
      </c>
      <c r="L47">
        <f t="shared" si="1"/>
      </c>
      <c r="M47">
        <f t="shared" si="0"/>
      </c>
      <c r="N47">
        <f t="shared" si="2"/>
      </c>
      <c r="O47">
        <f t="shared" si="3"/>
      </c>
      <c r="P47" t="s">
        <v>178</v>
      </c>
      <c r="Q47">
        <v>42</v>
      </c>
      <c r="V47">
        <v>44</v>
      </c>
      <c r="W47" s="8" t="s">
        <v>66</v>
      </c>
    </row>
    <row r="48" spans="1:23" ht="15" thickBot="1">
      <c r="A48" s="103">
        <v>35</v>
      </c>
      <c r="B48" s="104"/>
      <c r="C48" s="105"/>
      <c r="D48" s="106"/>
      <c r="E48" s="105"/>
      <c r="F48" s="105"/>
      <c r="G48" s="140"/>
      <c r="H48" s="107"/>
      <c r="I48" s="108" t="s">
        <v>23</v>
      </c>
      <c r="J48" s="107"/>
      <c r="K48" s="109" t="s">
        <v>24</v>
      </c>
      <c r="L48">
        <f t="shared" si="1"/>
      </c>
      <c r="M48">
        <f t="shared" si="0"/>
      </c>
      <c r="N48">
        <f t="shared" si="2"/>
      </c>
      <c r="O48">
        <f t="shared" si="3"/>
      </c>
      <c r="P48" t="s">
        <v>179</v>
      </c>
      <c r="Q48">
        <v>43</v>
      </c>
      <c r="V48">
        <v>45</v>
      </c>
      <c r="W48" s="8" t="s">
        <v>67</v>
      </c>
    </row>
    <row r="49" spans="1:23" ht="14.25">
      <c r="A49" s="95">
        <v>36</v>
      </c>
      <c r="B49" s="96"/>
      <c r="C49" s="97"/>
      <c r="D49" s="98"/>
      <c r="E49" s="97"/>
      <c r="F49" s="97"/>
      <c r="G49" s="143"/>
      <c r="H49" s="99"/>
      <c r="I49" s="100" t="s">
        <v>23</v>
      </c>
      <c r="J49" s="99"/>
      <c r="K49" s="101" t="s">
        <v>24</v>
      </c>
      <c r="L49">
        <f t="shared" si="1"/>
      </c>
      <c r="M49">
        <f t="shared" si="0"/>
      </c>
      <c r="N49">
        <f t="shared" si="2"/>
      </c>
      <c r="O49">
        <f t="shared" si="3"/>
      </c>
      <c r="P49" t="s">
        <v>180</v>
      </c>
      <c r="Q49">
        <v>44</v>
      </c>
      <c r="V49">
        <v>46</v>
      </c>
      <c r="W49" s="8" t="s">
        <v>68</v>
      </c>
    </row>
    <row r="50" spans="1:23" ht="14.25">
      <c r="A50" s="4">
        <v>37</v>
      </c>
      <c r="B50" s="5"/>
      <c r="C50" s="6"/>
      <c r="D50" s="7"/>
      <c r="E50" s="6"/>
      <c r="F50" s="6"/>
      <c r="G50" s="138"/>
      <c r="H50" s="9"/>
      <c r="I50" s="11" t="s">
        <v>23</v>
      </c>
      <c r="J50" s="9"/>
      <c r="K50" s="102" t="s">
        <v>24</v>
      </c>
      <c r="L50">
        <f t="shared" si="1"/>
      </c>
      <c r="M50">
        <f t="shared" si="0"/>
      </c>
      <c r="N50">
        <f t="shared" si="2"/>
      </c>
      <c r="O50">
        <f t="shared" si="3"/>
      </c>
      <c r="P50" t="s">
        <v>181</v>
      </c>
      <c r="Q50">
        <v>45</v>
      </c>
      <c r="V50">
        <v>47</v>
      </c>
      <c r="W50" s="8" t="s">
        <v>69</v>
      </c>
    </row>
    <row r="51" spans="1:23" ht="14.25">
      <c r="A51" s="4">
        <v>38</v>
      </c>
      <c r="B51" s="5"/>
      <c r="C51" s="6"/>
      <c r="D51" s="7"/>
      <c r="E51" s="6"/>
      <c r="F51" s="6"/>
      <c r="G51" s="138"/>
      <c r="H51" s="9"/>
      <c r="I51" s="11" t="s">
        <v>23</v>
      </c>
      <c r="J51" s="9"/>
      <c r="K51" s="102" t="s">
        <v>24</v>
      </c>
      <c r="L51">
        <f t="shared" si="1"/>
      </c>
      <c r="M51">
        <f t="shared" si="0"/>
      </c>
      <c r="N51">
        <f t="shared" si="2"/>
      </c>
      <c r="O51">
        <f t="shared" si="3"/>
      </c>
      <c r="P51" t="s">
        <v>117</v>
      </c>
      <c r="Q51">
        <v>46</v>
      </c>
      <c r="V51">
        <v>48</v>
      </c>
      <c r="W51" s="8" t="s">
        <v>70</v>
      </c>
    </row>
    <row r="52" spans="1:23" ht="14.25">
      <c r="A52" s="4">
        <v>39</v>
      </c>
      <c r="B52" s="5"/>
      <c r="C52" s="6"/>
      <c r="D52" s="7"/>
      <c r="E52" s="6"/>
      <c r="F52" s="6"/>
      <c r="G52" s="138"/>
      <c r="H52" s="9"/>
      <c r="I52" s="11" t="s">
        <v>23</v>
      </c>
      <c r="J52" s="9"/>
      <c r="K52" s="102" t="s">
        <v>24</v>
      </c>
      <c r="L52">
        <f t="shared" si="1"/>
      </c>
      <c r="M52">
        <f t="shared" si="0"/>
      </c>
      <c r="N52">
        <f t="shared" si="2"/>
      </c>
      <c r="O52">
        <f t="shared" si="3"/>
      </c>
      <c r="P52" t="s">
        <v>182</v>
      </c>
      <c r="Q52">
        <v>47</v>
      </c>
      <c r="V52">
        <v>49</v>
      </c>
      <c r="W52" s="8" t="s">
        <v>71</v>
      </c>
    </row>
    <row r="53" spans="1:23" ht="15" thickBot="1">
      <c r="A53" s="103">
        <v>40</v>
      </c>
      <c r="B53" s="104"/>
      <c r="C53" s="105"/>
      <c r="D53" s="106"/>
      <c r="E53" s="105"/>
      <c r="F53" s="105"/>
      <c r="G53" s="138"/>
      <c r="H53" s="107"/>
      <c r="I53" s="108" t="s">
        <v>23</v>
      </c>
      <c r="J53" s="107"/>
      <c r="K53" s="109" t="s">
        <v>24</v>
      </c>
      <c r="L53">
        <f t="shared" si="1"/>
      </c>
      <c r="M53">
        <f t="shared" si="0"/>
      </c>
      <c r="N53">
        <f t="shared" si="2"/>
      </c>
      <c r="O53">
        <f t="shared" si="3"/>
      </c>
      <c r="V53">
        <v>50</v>
      </c>
      <c r="W53" s="8" t="s">
        <v>72</v>
      </c>
    </row>
    <row r="54" spans="1:23" ht="16.5" customHeight="1">
      <c r="A54" s="165" t="s">
        <v>128</v>
      </c>
      <c r="B54" s="166"/>
      <c r="C54" s="130" t="s">
        <v>130</v>
      </c>
      <c r="D54" s="120">
        <f>COUNTA(B14:B53)</f>
        <v>0</v>
      </c>
      <c r="E54" s="122" t="s">
        <v>132</v>
      </c>
      <c r="F54" s="123" t="str">
        <f>IF(C2="愛知","県内","県外")</f>
        <v>県外</v>
      </c>
      <c r="G54" s="125">
        <f>IF(G2="","",G2)</f>
      </c>
      <c r="H54" s="127">
        <f>IF(M54="県外一般",Q55,IF(M54="県外高校",R55,IF(M54="県内一般",S55,IF(M54="県内高校",T55,IF(M54="県内中学",U55,0)))))</f>
        <v>0</v>
      </c>
      <c r="I54" s="127" t="s">
        <v>127</v>
      </c>
      <c r="J54" s="133">
        <f>H54*D54</f>
        <v>0</v>
      </c>
      <c r="K54" s="131" t="s">
        <v>127</v>
      </c>
      <c r="M54" t="str">
        <f>F54&amp;G54</f>
        <v>県外</v>
      </c>
      <c r="Q54" t="s">
        <v>135</v>
      </c>
      <c r="R54" t="s">
        <v>136</v>
      </c>
      <c r="S54" t="s">
        <v>137</v>
      </c>
      <c r="T54" t="s">
        <v>138</v>
      </c>
      <c r="U54" t="s">
        <v>139</v>
      </c>
      <c r="W54" s="8" t="s">
        <v>73</v>
      </c>
    </row>
    <row r="55" spans="1:23" ht="16.5" customHeight="1" thickBot="1">
      <c r="A55" s="167"/>
      <c r="B55" s="168"/>
      <c r="C55" s="119" t="s">
        <v>129</v>
      </c>
      <c r="D55" s="121" t="s">
        <v>198</v>
      </c>
      <c r="E55" s="117" t="s">
        <v>132</v>
      </c>
      <c r="F55" s="124">
        <f>E3</f>
        <v>0</v>
      </c>
      <c r="G55" s="126" t="s">
        <v>131</v>
      </c>
      <c r="H55" s="164"/>
      <c r="I55" s="164"/>
      <c r="J55" s="129">
        <f>IF(F55="",0,F55*700)</f>
        <v>0</v>
      </c>
      <c r="K55" s="132" t="s">
        <v>127</v>
      </c>
      <c r="Q55">
        <v>1500</v>
      </c>
      <c r="R55">
        <v>1200</v>
      </c>
      <c r="S55">
        <v>1000</v>
      </c>
      <c r="T55">
        <v>800</v>
      </c>
      <c r="U55">
        <v>500</v>
      </c>
      <c r="W55" s="8" t="s">
        <v>74</v>
      </c>
    </row>
    <row r="56" spans="1:11" ht="18" thickBot="1">
      <c r="A56" s="161" t="s">
        <v>194</v>
      </c>
      <c r="B56" s="162"/>
      <c r="C56" s="162"/>
      <c r="D56" s="162"/>
      <c r="E56" s="162"/>
      <c r="F56" s="162"/>
      <c r="G56" s="162"/>
      <c r="H56" s="163"/>
      <c r="I56" s="160">
        <f>SUM(J54:J55)</f>
        <v>0</v>
      </c>
      <c r="J56" s="160"/>
      <c r="K56" s="134" t="s">
        <v>127</v>
      </c>
    </row>
    <row r="58" spans="3:4" ht="13.5">
      <c r="C58" t="s">
        <v>202</v>
      </c>
      <c r="D58" s="142" t="s">
        <v>201</v>
      </c>
    </row>
  </sheetData>
  <sheetProtection/>
  <mergeCells count="36">
    <mergeCell ref="A7:C7"/>
    <mergeCell ref="A8:C8"/>
    <mergeCell ref="A9:C9"/>
    <mergeCell ref="A10:C10"/>
    <mergeCell ref="D7:J7"/>
    <mergeCell ref="D10:K10"/>
    <mergeCell ref="D8:K8"/>
    <mergeCell ref="D9:K9"/>
    <mergeCell ref="G2:H2"/>
    <mergeCell ref="A5:C5"/>
    <mergeCell ref="A2:B2"/>
    <mergeCell ref="D6:K6"/>
    <mergeCell ref="D5:K5"/>
    <mergeCell ref="I2:K2"/>
    <mergeCell ref="D2:F2"/>
    <mergeCell ref="A3:D3"/>
    <mergeCell ref="B4:C4"/>
    <mergeCell ref="E3:F3"/>
    <mergeCell ref="H3:AY3"/>
    <mergeCell ref="I56:J56"/>
    <mergeCell ref="A56:H56"/>
    <mergeCell ref="H55:I55"/>
    <mergeCell ref="A54:B55"/>
    <mergeCell ref="A6:C6"/>
    <mergeCell ref="A11:A12"/>
    <mergeCell ref="B11:B12"/>
    <mergeCell ref="C11:C12"/>
    <mergeCell ref="D11:D12"/>
    <mergeCell ref="E4:H4"/>
    <mergeCell ref="I4:AY4"/>
    <mergeCell ref="E11:E12"/>
    <mergeCell ref="H13:I13"/>
    <mergeCell ref="J13:K13"/>
    <mergeCell ref="H12:K12"/>
    <mergeCell ref="G11:K11"/>
    <mergeCell ref="F11:F12"/>
  </mergeCells>
  <dataValidations count="16">
    <dataValidation type="list" allowBlank="1" showInputMessage="1" showErrorMessage="1" sqref="D4">
      <formula1>$T$6:$T$8</formula1>
    </dataValidation>
    <dataValidation type="list" allowBlank="1" showInputMessage="1" showErrorMessage="1" sqref="G2:H2">
      <formula1>$U$6:$U$8</formula1>
    </dataValidation>
    <dataValidation allowBlank="1" showInputMessage="1" showErrorMessage="1" imeMode="off" sqref="B14:B53 U2 W1 F14 W5:W65536"/>
    <dataValidation allowBlank="1" showInputMessage="1" showErrorMessage="1" prompt="学生のみ、学年を入力してください。&#10;年齢は入力しないでください。" imeMode="off" sqref="F15:F53"/>
    <dataValidation allowBlank="1" showInputMessage="1" showErrorMessage="1" prompt="氏名をご記入ください" imeMode="hiragana" sqref="C15:C53"/>
    <dataValidation type="list" allowBlank="1" showInputMessage="1" showErrorMessage="1" prompt="最初に選択してください" sqref="E15:E53">
      <formula1>$R$6:$R$7</formula1>
    </dataValidation>
    <dataValidation allowBlank="1" showInputMessage="1" showErrorMessage="1" prompt="フリガナをご記入ください" imeMode="halfKatakana" sqref="D15:D53"/>
    <dataValidation allowBlank="1" showErrorMessage="1" promptTitle="団体名" prompt="団体名をご記入ください。&#10;&#10;愛知県立等は省いてください。&#10;&#10;略称で構いませんが、中・高・大等を入れてください。" sqref="D6"/>
    <dataValidation allowBlank="1" showErrorMessage="1" promptTitle="フリガナ" prompt="団体のフリガナを略称でご記入ください" imeMode="halfKatakana" sqref="D5"/>
    <dataValidation type="list" allowBlank="1" showInputMessage="1" showErrorMessage="1" sqref="C2">
      <formula1>$P$6:$P$52</formula1>
    </dataValidation>
    <dataValidation allowBlank="1" showErrorMessage="1" sqref="C14"/>
    <dataValidation allowBlank="1" showInputMessage="1" showErrorMessage="1" imeMode="halfKatakana" sqref="D14"/>
    <dataValidation type="list" allowBlank="1" showInputMessage="1" showErrorMessage="1" sqref="E14">
      <formula1>$R$6:$R$7</formula1>
    </dataValidation>
    <dataValidation type="list" allowBlank="1" showInputMessage="1" showErrorMessage="1" prompt="選択してください" sqref="H14:H53">
      <formula1>$V$6:$V$53</formula1>
    </dataValidation>
    <dataValidation type="list" allowBlank="1" showInputMessage="1" showErrorMessage="1" prompt="選択してください" sqref="J14:J53">
      <formula1>$W$6:$W$55</formula1>
    </dataValidation>
    <dataValidation type="list" allowBlank="1" showInputMessage="1" showErrorMessage="1" sqref="G14:G53">
      <formula1>$X$22:$X$25</formula1>
    </dataValidation>
  </dataValidations>
  <hyperlinks>
    <hyperlink ref="D58" r:id="rId1" display="longekiden@aichi-rk.jp"/>
  </hyperlinks>
  <printOptions/>
  <pageMargins left="0.9055118110236221" right="0.7086614173228347" top="0.5511811023622047" bottom="0.5511811023622047" header="0.31496062992125984" footer="0.31496062992125984"/>
  <pageSetup horizontalDpi="300" verticalDpi="300" orientation="portrait" paperSize="9" scale="80" r:id="rId4"/>
  <colBreaks count="1" manualBreakCount="1">
    <brk id="11" max="5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G9" sqref="G9"/>
    </sheetView>
  </sheetViews>
  <sheetFormatPr defaultColWidth="8.59765625" defaultRowHeight="14.25"/>
  <cols>
    <col min="1" max="1" width="0.6953125" style="18" customWidth="1"/>
    <col min="2" max="2" width="4.09765625" style="14" hidden="1" customWidth="1"/>
    <col min="3" max="3" width="6.09765625" style="19" customWidth="1"/>
    <col min="4" max="4" width="3.3984375" style="14" hidden="1" customWidth="1"/>
    <col min="5" max="5" width="15.59765625" style="14" customWidth="1"/>
    <col min="6" max="6" width="5.59765625" style="14" customWidth="1"/>
    <col min="7" max="7" width="12.69921875" style="14" customWidth="1"/>
    <col min="8" max="8" width="9.59765625" style="14" customWidth="1"/>
    <col min="9" max="9" width="0.6953125" style="14" customWidth="1"/>
    <col min="10" max="10" width="3.8984375" style="14" hidden="1" customWidth="1"/>
    <col min="11" max="11" width="6.09765625" style="14" customWidth="1"/>
    <col min="12" max="12" width="3.8984375" style="14" hidden="1" customWidth="1"/>
    <col min="13" max="13" width="15.59765625" style="14" customWidth="1"/>
    <col min="14" max="14" width="5.59765625" style="14" customWidth="1"/>
    <col min="15" max="15" width="10.3984375" style="14" customWidth="1"/>
    <col min="16" max="16" width="3.59765625" style="14" customWidth="1"/>
    <col min="17" max="16384" width="8.59765625" style="14" customWidth="1"/>
  </cols>
  <sheetData>
    <row r="1" spans="1:15" ht="28.5">
      <c r="A1" s="12"/>
      <c r="B1" s="12"/>
      <c r="C1" s="12"/>
      <c r="D1" s="12"/>
      <c r="E1" s="13" t="str">
        <f>'申込一覧'!D4</f>
        <v>第２回</v>
      </c>
      <c r="F1" s="12"/>
      <c r="G1" s="223" t="s">
        <v>82</v>
      </c>
      <c r="H1" s="223"/>
      <c r="I1" s="223"/>
      <c r="J1" s="223"/>
      <c r="K1" s="223"/>
      <c r="L1" s="223"/>
      <c r="M1" s="223"/>
      <c r="N1" s="223"/>
      <c r="O1" s="12"/>
    </row>
    <row r="2" spans="1:15" ht="28.5">
      <c r="A2" s="224" t="s">
        <v>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32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84</v>
      </c>
    </row>
    <row r="4" spans="1:15" ht="32.25" thickBot="1">
      <c r="A4" s="15"/>
      <c r="B4" s="15"/>
      <c r="C4" s="15"/>
      <c r="D4" s="15"/>
      <c r="E4" s="15"/>
      <c r="F4" s="15"/>
      <c r="G4" s="17" t="s">
        <v>85</v>
      </c>
      <c r="H4" s="225">
        <f>'申込一覧'!D6</f>
        <v>0</v>
      </c>
      <c r="I4" s="226"/>
      <c r="J4" s="226"/>
      <c r="K4" s="226"/>
      <c r="L4" s="226"/>
      <c r="M4" s="226"/>
      <c r="N4" s="226"/>
      <c r="O4" s="227"/>
    </row>
    <row r="5" spans="8:15" ht="14.25" thickBot="1">
      <c r="H5" s="228"/>
      <c r="I5" s="228"/>
      <c r="J5" s="228"/>
      <c r="K5" s="228"/>
      <c r="L5" s="228"/>
      <c r="M5" s="228"/>
      <c r="N5" s="228"/>
      <c r="O5" s="228"/>
    </row>
    <row r="6" spans="1:16" s="24" customFormat="1" ht="18.75">
      <c r="A6" s="20"/>
      <c r="B6" s="21"/>
      <c r="C6" s="229" t="s">
        <v>86</v>
      </c>
      <c r="D6" s="229"/>
      <c r="E6" s="229"/>
      <c r="F6" s="229"/>
      <c r="G6" s="230"/>
      <c r="H6" s="22"/>
      <c r="I6" s="23"/>
      <c r="J6" s="21"/>
      <c r="K6" s="229" t="s">
        <v>87</v>
      </c>
      <c r="L6" s="229"/>
      <c r="M6" s="229"/>
      <c r="N6" s="229"/>
      <c r="O6" s="229"/>
      <c r="P6" s="230"/>
    </row>
    <row r="7" spans="1:16" s="24" customFormat="1" ht="14.25">
      <c r="A7" s="25"/>
      <c r="B7" s="26"/>
      <c r="C7" s="26"/>
      <c r="D7" s="26"/>
      <c r="E7" s="241" t="s">
        <v>88</v>
      </c>
      <c r="F7" s="242"/>
      <c r="G7" s="27" t="s">
        <v>89</v>
      </c>
      <c r="H7" s="28"/>
      <c r="I7" s="25"/>
      <c r="J7" s="26"/>
      <c r="K7" s="26"/>
      <c r="L7" s="29"/>
      <c r="M7" s="241" t="s">
        <v>88</v>
      </c>
      <c r="N7" s="242"/>
      <c r="O7" s="243" t="s">
        <v>89</v>
      </c>
      <c r="P7" s="244"/>
    </row>
    <row r="8" spans="1:16" s="41" customFormat="1" ht="14.25">
      <c r="A8" s="30"/>
      <c r="B8" s="31">
        <v>2</v>
      </c>
      <c r="C8" s="32"/>
      <c r="D8" s="33">
        <v>6</v>
      </c>
      <c r="E8" s="34"/>
      <c r="F8" s="35"/>
      <c r="G8" s="36">
        <f>COUNTIF('申込一覧'!N14:N53,"中学男1500m")</f>
        <v>0</v>
      </c>
      <c r="H8" s="37"/>
      <c r="I8" s="30"/>
      <c r="J8" s="38">
        <v>4</v>
      </c>
      <c r="K8" s="39"/>
      <c r="L8" s="35">
        <v>5</v>
      </c>
      <c r="M8" s="40"/>
      <c r="N8" s="31"/>
      <c r="O8" s="231">
        <f>COUNTIF('申込一覧'!N14:N53,"中学女1500m")</f>
        <v>0</v>
      </c>
      <c r="P8" s="232"/>
    </row>
    <row r="9" spans="1:16" s="41" customFormat="1" ht="14.25">
      <c r="A9" s="30"/>
      <c r="B9" s="31"/>
      <c r="C9" s="32" t="s">
        <v>90</v>
      </c>
      <c r="D9" s="33"/>
      <c r="E9" s="34" t="s">
        <v>91</v>
      </c>
      <c r="F9" s="35"/>
      <c r="G9" s="36">
        <f>COUNTIF('申込一覧'!N14:N54,"中学男3000m")</f>
        <v>0</v>
      </c>
      <c r="H9" s="37"/>
      <c r="I9" s="30"/>
      <c r="J9" s="38"/>
      <c r="K9" s="39" t="s">
        <v>92</v>
      </c>
      <c r="L9" s="35"/>
      <c r="M9" s="40" t="s">
        <v>93</v>
      </c>
      <c r="N9" s="31"/>
      <c r="O9" s="231">
        <f>COUNTIF('申込一覧'!N14:N53,"中学女3000m")</f>
        <v>0</v>
      </c>
      <c r="P9" s="232"/>
    </row>
    <row r="10" spans="1:16" s="41" customFormat="1" ht="14.25">
      <c r="A10" s="30"/>
      <c r="B10" s="31"/>
      <c r="C10" s="32"/>
      <c r="D10" s="33"/>
      <c r="E10" s="34"/>
      <c r="F10" s="35"/>
      <c r="G10" s="36">
        <f>COUNTIF('申込一覧'!N14:N53,"高校男1500m")</f>
        <v>0</v>
      </c>
      <c r="H10" s="37"/>
      <c r="I10" s="30"/>
      <c r="J10" s="38"/>
      <c r="K10" s="32"/>
      <c r="L10" s="35"/>
      <c r="M10" s="40"/>
      <c r="N10" s="31"/>
      <c r="O10" s="231">
        <f>COUNTIF('申込一覧'!N14:N53,"高校女1500m")</f>
        <v>0</v>
      </c>
      <c r="P10" s="232"/>
    </row>
    <row r="11" spans="1:16" s="41" customFormat="1" ht="14.25">
      <c r="A11" s="30"/>
      <c r="B11" s="31">
        <v>2</v>
      </c>
      <c r="C11" s="32" t="s">
        <v>94</v>
      </c>
      <c r="D11" s="33">
        <v>7</v>
      </c>
      <c r="E11" s="34" t="s">
        <v>93</v>
      </c>
      <c r="F11" s="35"/>
      <c r="G11" s="36">
        <f>COUNTIF('申込一覧'!N13:N53,"高校男3000m")</f>
        <v>0</v>
      </c>
      <c r="H11" s="37"/>
      <c r="I11" s="30"/>
      <c r="J11" s="38">
        <v>3</v>
      </c>
      <c r="K11" s="32" t="s">
        <v>94</v>
      </c>
      <c r="L11" s="35">
        <v>6</v>
      </c>
      <c r="M11" s="34" t="s">
        <v>91</v>
      </c>
      <c r="N11" s="42"/>
      <c r="O11" s="231">
        <f>COUNTIF('申込一覧'!N14:N53,"高校女3000m")</f>
        <v>0</v>
      </c>
      <c r="P11" s="232"/>
    </row>
    <row r="12" spans="1:16" s="41" customFormat="1" ht="14.25">
      <c r="A12" s="30"/>
      <c r="B12" s="31">
        <v>1</v>
      </c>
      <c r="C12" s="32" t="s">
        <v>95</v>
      </c>
      <c r="D12" s="33">
        <v>7</v>
      </c>
      <c r="E12" s="34" t="s">
        <v>21</v>
      </c>
      <c r="F12" s="35"/>
      <c r="G12" s="36">
        <f>COUNTIF('申込一覧'!N14:N55,"高校男5000m")</f>
        <v>0</v>
      </c>
      <c r="H12" s="37"/>
      <c r="I12" s="43"/>
      <c r="J12" s="44">
        <v>3</v>
      </c>
      <c r="K12" s="32" t="s">
        <v>94</v>
      </c>
      <c r="L12" s="45"/>
      <c r="M12" s="34" t="s">
        <v>204</v>
      </c>
      <c r="N12" s="46"/>
      <c r="O12" s="231">
        <f>COUNTIF('申込一覧'!N14:N53,"高校女5000mｗ")</f>
        <v>0</v>
      </c>
      <c r="P12" s="232"/>
    </row>
    <row r="13" spans="1:16" s="41" customFormat="1" ht="14.25">
      <c r="A13" s="30"/>
      <c r="B13" s="31">
        <v>1</v>
      </c>
      <c r="C13" s="32" t="s">
        <v>96</v>
      </c>
      <c r="D13" s="33">
        <v>7</v>
      </c>
      <c r="E13" s="34" t="s">
        <v>204</v>
      </c>
      <c r="F13" s="35"/>
      <c r="G13" s="36">
        <f>COUNTIF('申込一覧'!N14:N53,"高校男５000mｗ")</f>
        <v>0</v>
      </c>
      <c r="H13" s="37"/>
      <c r="I13" s="30"/>
      <c r="J13" s="38">
        <v>3</v>
      </c>
      <c r="K13" s="32"/>
      <c r="L13" s="35">
        <v>6</v>
      </c>
      <c r="M13" s="40"/>
      <c r="N13" s="42"/>
      <c r="O13" s="231">
        <f>COUNTIF('申込一覧'!N14:N53,"一般女1500m")</f>
        <v>0</v>
      </c>
      <c r="P13" s="232"/>
    </row>
    <row r="14" spans="1:16" s="41" customFormat="1" ht="14.25">
      <c r="A14" s="30"/>
      <c r="B14" s="31"/>
      <c r="C14" s="32"/>
      <c r="D14" s="33"/>
      <c r="E14" s="34"/>
      <c r="F14" s="35"/>
      <c r="G14" s="36">
        <f>COUNTIF('申込一覧'!N14:N53,"一般男1500m")</f>
        <v>0</v>
      </c>
      <c r="H14" s="37"/>
      <c r="I14" s="30"/>
      <c r="J14" s="31"/>
      <c r="K14" s="32" t="s">
        <v>97</v>
      </c>
      <c r="L14" s="31"/>
      <c r="M14" s="34" t="s">
        <v>91</v>
      </c>
      <c r="N14" s="42"/>
      <c r="O14" s="231">
        <f>COUNTIF('申込一覧'!N14:N53,"一般女3000m")</f>
        <v>0</v>
      </c>
      <c r="P14" s="232"/>
    </row>
    <row r="15" spans="1:16" s="41" customFormat="1" ht="14.25">
      <c r="A15" s="30"/>
      <c r="B15" s="31"/>
      <c r="C15" s="32" t="s">
        <v>98</v>
      </c>
      <c r="D15" s="33">
        <v>7</v>
      </c>
      <c r="E15" s="34" t="s">
        <v>99</v>
      </c>
      <c r="F15" s="35"/>
      <c r="G15" s="36">
        <f>COUNTIF('申込一覧'!N14:N53,"一般男3000m")</f>
        <v>0</v>
      </c>
      <c r="H15" s="37"/>
      <c r="I15" s="47"/>
      <c r="J15" s="48"/>
      <c r="K15" s="32" t="s">
        <v>97</v>
      </c>
      <c r="L15" s="48"/>
      <c r="M15" s="34" t="s">
        <v>204</v>
      </c>
      <c r="N15" s="42"/>
      <c r="O15" s="231">
        <f>COUNTIF('申込一覧'!N14:N53,"一般女5000mｗ")</f>
        <v>0</v>
      </c>
      <c r="P15" s="232"/>
    </row>
    <row r="16" spans="1:16" s="41" customFormat="1" ht="15" thickBot="1">
      <c r="A16" s="30"/>
      <c r="B16" s="31">
        <v>1</v>
      </c>
      <c r="C16" s="32" t="s">
        <v>98</v>
      </c>
      <c r="D16" s="33">
        <v>7</v>
      </c>
      <c r="E16" s="34" t="s">
        <v>21</v>
      </c>
      <c r="F16" s="35"/>
      <c r="G16" s="36">
        <f>COUNTIF('申込一覧'!N14:N53,"一般男5000m")</f>
        <v>0</v>
      </c>
      <c r="H16" s="37"/>
      <c r="I16" s="49"/>
      <c r="J16" s="50"/>
      <c r="K16" s="51"/>
      <c r="L16" s="50"/>
      <c r="M16" s="52"/>
      <c r="N16" s="53"/>
      <c r="O16" s="231">
        <f>COUNTIF('申込一覧'!O14:O53,"女5000mW")</f>
        <v>0</v>
      </c>
      <c r="P16" s="232"/>
    </row>
    <row r="17" spans="1:16" s="41" customFormat="1" ht="18.75" thickBot="1">
      <c r="A17" s="30"/>
      <c r="B17" s="31"/>
      <c r="C17" s="32" t="s">
        <v>98</v>
      </c>
      <c r="D17" s="33"/>
      <c r="E17" s="34"/>
      <c r="F17" s="54"/>
      <c r="G17" s="36"/>
      <c r="H17" s="37"/>
      <c r="I17" s="55"/>
      <c r="J17" s="56"/>
      <c r="K17" s="233" t="s">
        <v>100</v>
      </c>
      <c r="L17" s="233"/>
      <c r="M17" s="233"/>
      <c r="N17" s="233"/>
      <c r="O17" s="234">
        <f>SUM(O8:O16)</f>
        <v>0</v>
      </c>
      <c r="P17" s="235"/>
    </row>
    <row r="18" spans="1:16" s="41" customFormat="1" ht="15" thickBot="1">
      <c r="A18" s="30"/>
      <c r="B18" s="31">
        <v>1</v>
      </c>
      <c r="C18" s="32" t="s">
        <v>98</v>
      </c>
      <c r="D18" s="33">
        <v>7</v>
      </c>
      <c r="E18" s="34" t="s">
        <v>204</v>
      </c>
      <c r="F18" s="57"/>
      <c r="G18" s="36">
        <f>COUNTIF('申込一覧'!O14:O53,"男5000mW")</f>
        <v>0</v>
      </c>
      <c r="H18" s="37"/>
      <c r="I18" s="58"/>
      <c r="J18" s="59"/>
      <c r="K18" s="59"/>
      <c r="L18" s="60"/>
      <c r="M18" s="60"/>
      <c r="N18" s="60"/>
      <c r="O18" s="60"/>
      <c r="P18" s="60"/>
    </row>
    <row r="19" spans="1:16" s="41" customFormat="1" ht="20.25" thickBot="1">
      <c r="A19" s="30"/>
      <c r="B19" s="31">
        <v>1</v>
      </c>
      <c r="C19" s="233" t="s">
        <v>101</v>
      </c>
      <c r="D19" s="233"/>
      <c r="E19" s="233"/>
      <c r="F19" s="236"/>
      <c r="G19" s="61">
        <f>SUM(G8:G18)</f>
        <v>0</v>
      </c>
      <c r="H19" s="50"/>
      <c r="I19" s="62"/>
      <c r="J19" s="56"/>
      <c r="K19" s="237" t="s">
        <v>102</v>
      </c>
      <c r="L19" s="237"/>
      <c r="M19" s="237"/>
      <c r="N19" s="238"/>
      <c r="O19" s="239">
        <f>SUM(G19,O17)</f>
        <v>0</v>
      </c>
      <c r="P19" s="240"/>
    </row>
    <row r="20" spans="1:16" s="64" customFormat="1" ht="14.25" thickBot="1">
      <c r="A20" s="55"/>
      <c r="B20" s="56"/>
      <c r="C20" s="60"/>
      <c r="D20" s="60"/>
      <c r="E20" s="60"/>
      <c r="F20" s="60"/>
      <c r="G20" s="60"/>
      <c r="H20" s="59"/>
      <c r="I20" s="63"/>
      <c r="J20" s="63"/>
      <c r="K20" s="63"/>
      <c r="L20" s="14"/>
      <c r="M20" s="14"/>
      <c r="N20" s="14"/>
      <c r="O20" s="14"/>
      <c r="P20" s="14"/>
    </row>
    <row r="21" spans="1:14" ht="14.25" thickBot="1">
      <c r="A21" s="60"/>
      <c r="B21" s="60"/>
      <c r="C21" s="65"/>
      <c r="D21" s="66"/>
      <c r="E21" s="66"/>
      <c r="F21" s="66"/>
      <c r="G21" s="67"/>
      <c r="H21" s="63"/>
      <c r="I21" s="68"/>
      <c r="J21" s="68"/>
      <c r="K21" s="68"/>
      <c r="L21" s="69"/>
      <c r="M21" s="68"/>
      <c r="N21" s="68"/>
    </row>
    <row r="22" spans="3:16" ht="27" thickBot="1">
      <c r="C22" s="70"/>
      <c r="D22" s="71"/>
      <c r="E22" s="71"/>
      <c r="F22" s="71"/>
      <c r="G22" s="69"/>
      <c r="H22" s="72" t="s">
        <v>103</v>
      </c>
      <c r="I22" s="68"/>
      <c r="J22" s="68"/>
      <c r="K22" s="248" t="s">
        <v>104</v>
      </c>
      <c r="L22" s="249"/>
      <c r="M22" s="249"/>
      <c r="N22" s="249"/>
      <c r="O22" s="73">
        <f>'申込一覧'!I56</f>
        <v>0</v>
      </c>
      <c r="P22" s="74" t="s">
        <v>105</v>
      </c>
    </row>
    <row r="23" spans="1:16" ht="21">
      <c r="A23" s="75"/>
      <c r="B23" s="71"/>
      <c r="C23" s="250" t="s">
        <v>106</v>
      </c>
      <c r="D23" s="251"/>
      <c r="E23" s="251"/>
      <c r="F23" s="251"/>
      <c r="G23" s="252"/>
      <c r="H23" s="68"/>
      <c r="I23" s="68"/>
      <c r="J23" s="68"/>
      <c r="K23" s="253" t="s">
        <v>107</v>
      </c>
      <c r="L23" s="76"/>
      <c r="M23" s="255" t="s">
        <v>108</v>
      </c>
      <c r="N23" s="255"/>
      <c r="O23" s="77">
        <f>'申込一覧'!J54</f>
        <v>0</v>
      </c>
      <c r="P23" s="78" t="s">
        <v>105</v>
      </c>
    </row>
    <row r="24" spans="1:16" ht="21.75" thickBot="1">
      <c r="A24" s="75"/>
      <c r="B24" s="71"/>
      <c r="C24" s="79"/>
      <c r="D24" s="80"/>
      <c r="E24" s="80"/>
      <c r="F24" s="80"/>
      <c r="G24" s="81"/>
      <c r="I24" s="82"/>
      <c r="J24" s="83"/>
      <c r="K24" s="254"/>
      <c r="L24" s="84"/>
      <c r="M24" s="256" t="s">
        <v>109</v>
      </c>
      <c r="N24" s="256"/>
      <c r="O24" s="85">
        <f>'申込一覧'!J55</f>
        <v>0</v>
      </c>
      <c r="P24" s="86" t="s">
        <v>105</v>
      </c>
    </row>
    <row r="25" spans="1:12" ht="21.75" thickBot="1">
      <c r="A25" s="87"/>
      <c r="B25" s="88"/>
      <c r="C25" s="250" t="s">
        <v>110</v>
      </c>
      <c r="D25" s="251"/>
      <c r="E25" s="251"/>
      <c r="F25" s="251"/>
      <c r="G25" s="252"/>
      <c r="H25" s="68"/>
      <c r="I25" s="68"/>
      <c r="J25" s="68"/>
      <c r="K25" s="89"/>
      <c r="L25" s="84"/>
    </row>
    <row r="26" spans="1:16" ht="21">
      <c r="A26" s="87"/>
      <c r="B26" s="88"/>
      <c r="C26" s="245"/>
      <c r="D26" s="246"/>
      <c r="E26" s="246"/>
      <c r="F26" s="246"/>
      <c r="G26" s="247"/>
      <c r="H26" s="68"/>
      <c r="I26" s="68"/>
      <c r="J26" s="68"/>
      <c r="K26" s="68"/>
      <c r="L26" s="68"/>
      <c r="M26" s="68"/>
      <c r="N26" s="68"/>
      <c r="O26" s="68"/>
      <c r="P26" s="68"/>
    </row>
    <row r="27" spans="1:14" ht="14.25">
      <c r="A27" s="87"/>
      <c r="B27" s="88"/>
      <c r="C27" s="90"/>
      <c r="D27" s="91"/>
      <c r="E27" s="91"/>
      <c r="F27" s="91"/>
      <c r="G27" s="69"/>
      <c r="H27" s="68"/>
      <c r="I27" s="68"/>
      <c r="J27" s="68"/>
      <c r="K27" s="68"/>
      <c r="L27" s="69"/>
      <c r="M27" s="68"/>
      <c r="N27" s="68"/>
    </row>
    <row r="28" spans="1:17" ht="13.5">
      <c r="A28" s="92"/>
      <c r="B28" s="91"/>
      <c r="C28" s="90"/>
      <c r="D28" s="91"/>
      <c r="E28" s="91"/>
      <c r="F28" s="91"/>
      <c r="G28" s="69"/>
      <c r="H28" s="68"/>
      <c r="I28" s="68"/>
      <c r="J28" s="68"/>
      <c r="K28" s="68"/>
      <c r="L28" s="69"/>
      <c r="M28" s="68"/>
      <c r="N28" s="68"/>
      <c r="Q28" s="68"/>
    </row>
    <row r="29" spans="1:11" ht="13.5">
      <c r="A29" s="92"/>
      <c r="B29" s="91"/>
      <c r="C29" s="90"/>
      <c r="D29" s="91"/>
      <c r="E29" s="91"/>
      <c r="F29" s="91"/>
      <c r="G29" s="69"/>
      <c r="H29" s="91"/>
      <c r="I29" s="91"/>
      <c r="J29" s="91"/>
      <c r="K29" s="91"/>
    </row>
    <row r="30" spans="1:8" ht="13.5">
      <c r="A30" s="93"/>
      <c r="B30" s="91"/>
      <c r="C30" s="94"/>
      <c r="D30" s="91">
        <v>27</v>
      </c>
      <c r="E30" s="91"/>
      <c r="F30" s="91"/>
      <c r="G30" s="91"/>
      <c r="H30" s="91"/>
    </row>
    <row r="31" spans="1:8" ht="13.5">
      <c r="A31" s="93"/>
      <c r="B31" s="91"/>
      <c r="C31" s="94"/>
      <c r="D31" s="91">
        <v>28</v>
      </c>
      <c r="E31" s="91"/>
      <c r="F31" s="91"/>
      <c r="G31" s="91"/>
      <c r="H31" s="91"/>
    </row>
    <row r="32" spans="1:8" ht="13.5">
      <c r="A32" s="93"/>
      <c r="B32" s="91"/>
      <c r="C32" s="94"/>
      <c r="D32" s="91">
        <v>29</v>
      </c>
      <c r="E32" s="91"/>
      <c r="F32" s="91"/>
      <c r="G32" s="91"/>
      <c r="H32" s="91"/>
    </row>
    <row r="33" spans="1:2" ht="13.5">
      <c r="A33" s="93"/>
      <c r="B33" s="91"/>
    </row>
  </sheetData>
  <sheetProtection/>
  <mergeCells count="30">
    <mergeCell ref="C26:G26"/>
    <mergeCell ref="K22:N22"/>
    <mergeCell ref="C23:G23"/>
    <mergeCell ref="K23:K24"/>
    <mergeCell ref="M23:N23"/>
    <mergeCell ref="M24:N24"/>
    <mergeCell ref="C25:G25"/>
    <mergeCell ref="C19:F19"/>
    <mergeCell ref="K19:N19"/>
    <mergeCell ref="O19:P19"/>
    <mergeCell ref="E7:F7"/>
    <mergeCell ref="M7:N7"/>
    <mergeCell ref="O7:P7"/>
    <mergeCell ref="O8:P8"/>
    <mergeCell ref="O11:P11"/>
    <mergeCell ref="O12:P12"/>
    <mergeCell ref="O13:P13"/>
    <mergeCell ref="O15:P15"/>
    <mergeCell ref="O16:P16"/>
    <mergeCell ref="K17:N17"/>
    <mergeCell ref="O17:P17"/>
    <mergeCell ref="O9:P9"/>
    <mergeCell ref="O10:P10"/>
    <mergeCell ref="O14:P14"/>
    <mergeCell ref="G1:N1"/>
    <mergeCell ref="A2:O2"/>
    <mergeCell ref="H4:O4"/>
    <mergeCell ref="H5:O5"/>
    <mergeCell ref="C6:G6"/>
    <mergeCell ref="K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USER</cp:lastModifiedBy>
  <cp:lastPrinted>2015-09-10T12:06:24Z</cp:lastPrinted>
  <dcterms:created xsi:type="dcterms:W3CDTF">2014-04-11T01:50:22Z</dcterms:created>
  <dcterms:modified xsi:type="dcterms:W3CDTF">2016-10-23T15:33:49Z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