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570" windowWidth="19320" windowHeight="12225" tabRatio="500" activeTab="0"/>
  </bookViews>
  <sheets>
    <sheet name="一覧表" sheetId="1" r:id="rId1"/>
    <sheet name="人数" sheetId="2" r:id="rId2"/>
    <sheet name="Sheet5" sheetId="3" r:id="rId3"/>
    <sheet name="Sheet6" sheetId="4" r:id="rId4"/>
  </sheets>
  <definedNames>
    <definedName name="_xlnm.Print_Area" localSheetId="0">'一覧表'!$A$1:$L$119</definedName>
    <definedName name="_xlnm.Print_Area" localSheetId="1">'人数'!$A$1:$O$48</definedName>
    <definedName name="_xlnm.Print_Titles" localSheetId="0">'一覧表'!$1:$11</definedName>
    <definedName name="リレー">'一覧表'!$P$13</definedName>
    <definedName name="女子種目">'一覧表'!$S$13:$S$31</definedName>
    <definedName name="性別">'一覧表'!$Q$13:$Q$14</definedName>
    <definedName name="男子種目">'一覧表'!$R$13:$R$38</definedName>
  </definedNames>
  <calcPr fullCalcOnLoad="1"/>
</workbook>
</file>

<file path=xl/sharedStrings.xml><?xml version="1.0" encoding="utf-8"?>
<sst xmlns="http://schemas.openxmlformats.org/spreadsheetml/2006/main" count="267" uniqueCount="143">
  <si>
    <t>Ａ４用紙(コピーも同じサイズで）</t>
  </si>
  <si>
    <t>ﾌ    ﾘ    ｶﾞ   ﾅ</t>
  </si>
  <si>
    <t>加入団体(学校)名</t>
  </si>
  <si>
    <t>申込責任者 氏 名</t>
  </si>
  <si>
    <t>連　絡  先</t>
  </si>
  <si>
    <t>メールアドレス</t>
  </si>
  <si>
    <t>男子ﾘﾚｰ記録</t>
  </si>
  <si>
    <t>(夜間あるいは携帯)</t>
  </si>
  <si>
    <t>女子ﾘﾚｰ記録</t>
  </si>
  <si>
    <r>
      <t>新</t>
    </r>
    <r>
      <rPr>
        <sz val="6"/>
        <rFont val="ＭＳ 明朝"/>
        <family val="1"/>
      </rPr>
      <t xml:space="preserve">       ナンバー</t>
    </r>
  </si>
  <si>
    <t>氏　　名</t>
  </si>
  <si>
    <t>性別</t>
  </si>
  <si>
    <t>学年</t>
  </si>
  <si>
    <t>4×100</t>
  </si>
  <si>
    <t>4×400</t>
  </si>
  <si>
    <t>種目</t>
  </si>
  <si>
    <t>記録</t>
  </si>
  <si>
    <t>種目</t>
  </si>
  <si>
    <t>参加者</t>
  </si>
  <si>
    <t>例</t>
  </si>
  <si>
    <t>愛知　太郎</t>
  </si>
  <si>
    <t>男</t>
  </si>
  <si>
    <t>やり投</t>
  </si>
  <si>
    <t>参加料</t>
  </si>
  <si>
    <t>個人種目</t>
  </si>
  <si>
    <t>円</t>
  </si>
  <si>
    <t>リ　レ　ー</t>
  </si>
  <si>
    <t>円</t>
  </si>
  <si>
    <t>プログラム</t>
  </si>
  <si>
    <t>※記録も記入</t>
  </si>
  <si>
    <t>合計金額(振込金額)</t>
  </si>
  <si>
    <t>※男子の次に女子を一行開けて記入</t>
  </si>
  <si>
    <t>種 目 別 申 込 人 数 一 覧 表</t>
  </si>
  <si>
    <t>A4サイズ</t>
  </si>
  <si>
    <t>団体名</t>
  </si>
  <si>
    <t>申込一覧表と、この種目別申込人数一覧表で　　　　　　　　申込みください。個人申込票は必要ありません。</t>
  </si>
  <si>
    <t>男　　　子</t>
  </si>
  <si>
    <t>女　　　　　子</t>
  </si>
  <si>
    <t>種　　　目</t>
  </si>
  <si>
    <t>種　　　目</t>
  </si>
  <si>
    <t>申込人数</t>
  </si>
  <si>
    <t>１００ｍ</t>
  </si>
  <si>
    <t>女</t>
  </si>
  <si>
    <t>２００ｍ</t>
  </si>
  <si>
    <t>４００ｍ</t>
  </si>
  <si>
    <t>８００ｍ</t>
  </si>
  <si>
    <t>１５００ｍ</t>
  </si>
  <si>
    <t>５０００ｍ</t>
  </si>
  <si>
    <t>３０００ｍ</t>
  </si>
  <si>
    <t>１１０ｍ</t>
  </si>
  <si>
    <t>Ｈ</t>
  </si>
  <si>
    <t>SC</t>
  </si>
  <si>
    <t>Ｗ</t>
  </si>
  <si>
    <t>Ｗ</t>
  </si>
  <si>
    <t>走　高　跳</t>
  </si>
  <si>
    <t>走　幅　跳</t>
  </si>
  <si>
    <t>三　段　跳</t>
  </si>
  <si>
    <t>砲　丸　投</t>
  </si>
  <si>
    <t>円　盤　投</t>
  </si>
  <si>
    <t>高校砲丸投(6.000kg)</t>
  </si>
  <si>
    <t>ハンマー投</t>
  </si>
  <si>
    <t>円　盤　投
(2.000kg)</t>
  </si>
  <si>
    <t>や　り　投</t>
  </si>
  <si>
    <t>高校円盤投
(1.750kg)</t>
  </si>
  <si>
    <t>合計申込人数</t>
  </si>
  <si>
    <t>ハンマー投
(7.260kg)</t>
  </si>
  <si>
    <t>４×１００ｍ</t>
  </si>
  <si>
    <t>高校ハンマー投
(6.000kg)</t>
  </si>
  <si>
    <t>４×４００ｍ</t>
  </si>
  <si>
    <t>合計申込チーム数</t>
  </si>
  <si>
    <t>リレー</t>
  </si>
  <si>
    <t>性別</t>
  </si>
  <si>
    <t>男子種目</t>
  </si>
  <si>
    <t>女子種目</t>
  </si>
  <si>
    <t>○</t>
  </si>
  <si>
    <t>男</t>
  </si>
  <si>
    <t>100m</t>
  </si>
  <si>
    <t>女</t>
  </si>
  <si>
    <t>200m</t>
  </si>
  <si>
    <t>400m</t>
  </si>
  <si>
    <t>800m</t>
  </si>
  <si>
    <t>1500m</t>
  </si>
  <si>
    <t>5000m</t>
  </si>
  <si>
    <t>3000m</t>
  </si>
  <si>
    <t>110mH</t>
  </si>
  <si>
    <t>100mH</t>
  </si>
  <si>
    <t>400mH</t>
  </si>
  <si>
    <t>3000mSC</t>
  </si>
  <si>
    <t>5000mW</t>
  </si>
  <si>
    <t>走幅跳</t>
  </si>
  <si>
    <t>砲丸投</t>
  </si>
  <si>
    <t>円盤投</t>
  </si>
  <si>
    <t>高校砲丸投</t>
  </si>
  <si>
    <t>ﾊﾝﾏｰ投</t>
  </si>
  <si>
    <t>やり投</t>
  </si>
  <si>
    <t>高校円盤投</t>
  </si>
  <si>
    <t>高校ﾊﾝﾏｰ投</t>
  </si>
  <si>
    <t>印</t>
  </si>
  <si>
    <t>(電 話 番 号)</t>
  </si>
  <si>
    <t>TEL</t>
  </si>
  <si>
    <t xml:space="preserve"> ﾌ ﾘ ｶﾞﾅ</t>
  </si>
  <si>
    <t>ｱｲﾁ ﾀﾛｳ</t>
  </si>
  <si>
    <t>○</t>
  </si>
  <si>
    <t>円</t>
  </si>
  <si>
    <t>×</t>
  </si>
  <si>
    <t>種目</t>
  </si>
  <si>
    <t>１部 1000</t>
  </si>
  <si>
    <t>部</t>
  </si>
  <si>
    <t>少110mYH</t>
  </si>
  <si>
    <t>走高跳A</t>
  </si>
  <si>
    <t>走高跳B</t>
  </si>
  <si>
    <t>棒高跳A</t>
  </si>
  <si>
    <t>棒高跳B</t>
  </si>
  <si>
    <t>三段跳A</t>
  </si>
  <si>
    <t>三段跳B</t>
  </si>
  <si>
    <t>少B砲丸投</t>
  </si>
  <si>
    <t>少B100mYH</t>
  </si>
  <si>
    <t>国体選考･強化普及競技会申込一覧表</t>
  </si>
  <si>
    <t>YH</t>
  </si>
  <si>
    <t>Ａ</t>
  </si>
  <si>
    <t>Ｂ</t>
  </si>
  <si>
    <t>棒　高　跳</t>
  </si>
  <si>
    <t>少年Ｂ１００ｍ</t>
  </si>
  <si>
    <t>少年１１０ｍ</t>
  </si>
  <si>
    <t>1列</t>
  </si>
  <si>
    <t>2列</t>
  </si>
  <si>
    <t>計</t>
  </si>
  <si>
    <t>5000mW</t>
  </si>
  <si>
    <t>砲　丸　投(7.260kg)</t>
  </si>
  <si>
    <t>少年B砲丸投(5.000kg)</t>
  </si>
  <si>
    <t>400mH</t>
  </si>
  <si>
    <t>5000mW</t>
  </si>
  <si>
    <t>棒高跳</t>
  </si>
  <si>
    <t>M400R</t>
  </si>
  <si>
    <t>M16R</t>
  </si>
  <si>
    <t>F4R</t>
  </si>
  <si>
    <t>F16R</t>
  </si>
  <si>
    <t>ｍ４ｒ</t>
  </si>
  <si>
    <t>ｍ１６ｒ</t>
  </si>
  <si>
    <t>ｆ４ｒ</t>
  </si>
  <si>
    <t>ｆ１６ｒ</t>
  </si>
  <si>
    <t>参加料等払込受領証
　　コピー貼付欄</t>
  </si>
  <si>
    <t>国体選考･強化普及競技会申込一覧表　100人用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</si>
</sst>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20"/>
      <name val="ＤＨＰ平成明朝体W7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0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i/>
      <sz val="9"/>
      <name val="ＭＳ 明朝"/>
      <family val="1"/>
    </font>
    <font>
      <sz val="8"/>
      <name val="明朝"/>
      <family val="1"/>
    </font>
    <font>
      <sz val="9"/>
      <name val="明朝"/>
      <family val="1"/>
    </font>
    <font>
      <sz val="11"/>
      <name val="ＭＳ ゴシック"/>
      <family val="3"/>
    </font>
    <font>
      <b/>
      <sz val="14"/>
      <name val="ＭＳ 明朝"/>
      <family val="1"/>
    </font>
    <font>
      <sz val="22"/>
      <name val="ＤＨＰ平成明朝体W7"/>
      <family val="3"/>
    </font>
    <font>
      <sz val="24"/>
      <name val="ＤＨＰ平成明朝体W7"/>
      <family val="3"/>
    </font>
    <font>
      <sz val="11"/>
      <name val="ＤＨＰ平成明朝体W7"/>
      <family val="3"/>
    </font>
    <font>
      <sz val="16"/>
      <name val="ＭＳ 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i/>
      <sz val="11"/>
      <name val="ＭＳ 明朝"/>
      <family val="1"/>
    </font>
    <font>
      <sz val="11"/>
      <name val="ＤＦ平成明朝体W7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i/>
      <sz val="10"/>
      <name val="ＭＳ 明朝"/>
      <family val="1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hair"/>
      <top/>
      <bottom style="hair"/>
    </border>
    <border>
      <left/>
      <right style="medium"/>
      <top/>
      <bottom style="hair"/>
    </border>
    <border>
      <left style="thin"/>
      <right style="hair"/>
      <top style="hair"/>
      <bottom style="medium"/>
    </border>
    <border>
      <left/>
      <right style="medium"/>
      <top style="hair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 style="medium"/>
      <bottom style="thin"/>
    </border>
    <border>
      <left/>
      <right/>
      <top/>
      <bottom style="hair"/>
    </border>
    <border>
      <left/>
      <right/>
      <top style="medium"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 style="hair"/>
      <right/>
      <top style="medium"/>
      <bottom style="hair"/>
    </border>
    <border>
      <left style="hair"/>
      <right/>
      <top style="medium"/>
      <bottom style="medium"/>
    </border>
    <border>
      <left style="hair"/>
      <right/>
      <top style="thin"/>
      <bottom style="thin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hair"/>
      <right style="thin"/>
      <top style="thin"/>
      <bottom/>
    </border>
    <border>
      <left style="hair"/>
      <right/>
      <top style="thin"/>
      <bottom/>
    </border>
    <border>
      <left style="thin"/>
      <right/>
      <top style="medium"/>
      <bottom style="thin"/>
    </border>
    <border>
      <left style="hair"/>
      <right style="thin"/>
      <top style="medium"/>
      <bottom style="thin"/>
    </border>
    <border>
      <left style="hair"/>
      <right/>
      <top style="medium"/>
      <bottom style="thin"/>
    </border>
    <border>
      <left style="thin"/>
      <right/>
      <top style="thin"/>
      <bottom style="medium"/>
    </border>
    <border>
      <left style="hair"/>
      <right style="thin"/>
      <top style="thin"/>
      <bottom style="medium"/>
    </border>
    <border>
      <left style="hair"/>
      <right/>
      <top style="thin"/>
      <bottom style="medium"/>
    </border>
    <border>
      <left style="thin"/>
      <right/>
      <top/>
      <bottom style="thin"/>
    </border>
    <border>
      <left style="hair"/>
      <right style="thin"/>
      <top/>
      <bottom style="thin"/>
    </border>
    <border>
      <left style="hair"/>
      <right/>
      <top/>
      <bottom style="thin"/>
    </border>
    <border>
      <left/>
      <right style="hair"/>
      <top style="medium"/>
      <bottom style="hair"/>
    </border>
    <border>
      <left/>
      <right style="hair"/>
      <top style="hair"/>
      <bottom style="medium"/>
    </border>
    <border>
      <left/>
      <right style="hair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 style="hair"/>
    </border>
    <border>
      <left/>
      <right style="thin"/>
      <top/>
      <bottom style="hair"/>
    </border>
    <border>
      <left style="medium"/>
      <right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31" fillId="0" borderId="0" applyFont="0" applyFill="0" applyBorder="0" applyAlignment="0" applyProtection="0"/>
    <xf numFmtId="0" fontId="31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63" fillId="30" borderId="4" applyNumberFormat="0" applyAlignment="0" applyProtection="0"/>
    <xf numFmtId="0" fontId="64" fillId="31" borderId="0" applyNumberFormat="0" applyBorder="0" applyAlignment="0" applyProtection="0"/>
  </cellStyleXfs>
  <cellXfs count="25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13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shrinkToFit="1"/>
    </xf>
    <xf numFmtId="0" fontId="5" fillId="0" borderId="12" xfId="0" applyFont="1" applyBorder="1" applyAlignment="1" quotePrefix="1">
      <alignment horizontal="center" vertical="center"/>
    </xf>
    <xf numFmtId="0" fontId="14" fillId="0" borderId="16" xfId="0" applyFont="1" applyBorder="1" applyAlignment="1" quotePrefix="1">
      <alignment horizontal="center" vertical="center"/>
    </xf>
    <xf numFmtId="0" fontId="11" fillId="0" borderId="16" xfId="0" applyFont="1" applyBorder="1" applyAlignment="1" quotePrefix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shrinkToFit="1"/>
    </xf>
    <xf numFmtId="0" fontId="22" fillId="0" borderId="0" xfId="0" applyFont="1" applyAlignment="1">
      <alignment horizontal="center" shrinkToFit="1"/>
    </xf>
    <xf numFmtId="0" fontId="20" fillId="0" borderId="16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 shrinkToFit="1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5" fillId="0" borderId="30" xfId="0" applyFont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center"/>
    </xf>
    <xf numFmtId="0" fontId="18" fillId="0" borderId="16" xfId="0" applyFont="1" applyBorder="1" applyAlignment="1">
      <alignment horizontal="center" vertical="center"/>
    </xf>
    <xf numFmtId="0" fontId="27" fillId="0" borderId="12" xfId="0" applyFont="1" applyBorder="1" applyAlignment="1">
      <alignment horizontal="right" vertical="center" shrinkToFit="1"/>
    </xf>
    <xf numFmtId="0" fontId="27" fillId="0" borderId="3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right" vertical="center" shrinkToFit="1"/>
    </xf>
    <xf numFmtId="0" fontId="27" fillId="0" borderId="34" xfId="0" applyFont="1" applyBorder="1" applyAlignment="1">
      <alignment horizontal="left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left" vertical="center"/>
    </xf>
    <xf numFmtId="0" fontId="27" fillId="0" borderId="39" xfId="0" applyFont="1" applyBorder="1" applyAlignment="1">
      <alignment horizontal="distributed" vertical="center"/>
    </xf>
    <xf numFmtId="0" fontId="27" fillId="0" borderId="36" xfId="0" applyFont="1" applyBorder="1" applyAlignment="1">
      <alignment horizontal="left" vertical="center"/>
    </xf>
    <xf numFmtId="0" fontId="27" fillId="0" borderId="39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/>
    </xf>
    <xf numFmtId="0" fontId="27" fillId="0" borderId="39" xfId="0" applyFont="1" applyBorder="1" applyAlignment="1">
      <alignment horizontal="distributed" vertical="center" shrinkToFit="1"/>
    </xf>
    <xf numFmtId="0" fontId="27" fillId="0" borderId="36" xfId="0" applyFont="1" applyBorder="1" applyAlignment="1">
      <alignment horizontal="center" vertical="center"/>
    </xf>
    <xf numFmtId="1" fontId="14" fillId="0" borderId="33" xfId="0" applyNumberFormat="1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0" xfId="0" applyBorder="1" applyAlignment="1">
      <alignment horizontal="right" vertical="center"/>
    </xf>
    <xf numFmtId="0" fontId="14" fillId="0" borderId="4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10" fillId="0" borderId="4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 shrinkToFit="1"/>
    </xf>
    <xf numFmtId="0" fontId="18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 quotePrefix="1">
      <alignment horizontal="center" vertical="center"/>
    </xf>
    <xf numFmtId="0" fontId="10" fillId="0" borderId="10" xfId="0" applyFont="1" applyBorder="1" applyAlignment="1" quotePrefix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48" xfId="0" applyFont="1" applyBorder="1" applyAlignment="1">
      <alignment horizontal="right" vertical="center"/>
    </xf>
    <xf numFmtId="0" fontId="11" fillId="0" borderId="49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shrinkToFit="1"/>
    </xf>
    <xf numFmtId="0" fontId="0" fillId="0" borderId="0" xfId="0" applyAlignment="1" applyProtection="1">
      <alignment vertical="center"/>
      <protection hidden="1"/>
    </xf>
    <xf numFmtId="0" fontId="28" fillId="0" borderId="0" xfId="0" applyFont="1" applyAlignment="1" applyProtection="1">
      <alignment horizontal="left"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51" xfId="0" applyFont="1" applyBorder="1" applyAlignment="1" applyProtection="1">
      <alignment horizontal="center" vertical="center"/>
      <protection hidden="1"/>
    </xf>
    <xf numFmtId="0" fontId="28" fillId="0" borderId="52" xfId="0" applyFont="1" applyBorder="1" applyAlignment="1" applyProtection="1">
      <alignment horizontal="center" vertical="center"/>
      <protection hidden="1"/>
    </xf>
    <xf numFmtId="0" fontId="18" fillId="0" borderId="32" xfId="0" applyFont="1" applyBorder="1" applyAlignment="1" applyProtection="1">
      <alignment horizontal="center" vertical="center"/>
      <protection hidden="1"/>
    </xf>
    <xf numFmtId="0" fontId="18" fillId="0" borderId="52" xfId="0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19" xfId="0" applyBorder="1" applyAlignment="1" applyProtection="1">
      <alignment horizontal="left" vertical="center"/>
      <protection hidden="1" locked="0"/>
    </xf>
    <xf numFmtId="0" fontId="0" fillId="0" borderId="53" xfId="0" applyBorder="1" applyAlignment="1" applyProtection="1">
      <alignment horizontal="left" vertical="center"/>
      <protection hidden="1" locked="0"/>
    </xf>
    <xf numFmtId="0" fontId="6" fillId="0" borderId="16" xfId="0" applyFont="1" applyBorder="1" applyAlignment="1" applyProtection="1">
      <alignment horizontal="center" vertical="center"/>
      <protection hidden="1" locked="0"/>
    </xf>
    <xf numFmtId="0" fontId="17" fillId="0" borderId="12" xfId="0" applyFont="1" applyBorder="1" applyAlignment="1" applyProtection="1">
      <alignment horizontal="center" vertical="center"/>
      <protection hidden="1" locked="0"/>
    </xf>
    <xf numFmtId="0" fontId="17" fillId="0" borderId="15" xfId="0" applyFont="1" applyBorder="1" applyAlignment="1" applyProtection="1">
      <alignment horizontal="center" vertical="center"/>
      <protection hidden="1" locked="0"/>
    </xf>
    <xf numFmtId="0" fontId="17" fillId="0" borderId="14" xfId="0" applyFont="1" applyBorder="1" applyAlignment="1" applyProtection="1">
      <alignment horizontal="center" vertical="center"/>
      <protection hidden="1" locked="0"/>
    </xf>
    <xf numFmtId="0" fontId="6" fillId="0" borderId="32" xfId="0" applyFont="1" applyBorder="1" applyAlignment="1" applyProtection="1">
      <alignment horizontal="center" vertical="center"/>
      <protection hidden="1" locked="0"/>
    </xf>
    <xf numFmtId="0" fontId="17" fillId="0" borderId="17" xfId="0" applyFont="1" applyBorder="1" applyAlignment="1" applyProtection="1">
      <alignment horizontal="center" vertical="center"/>
      <protection hidden="1" locked="0"/>
    </xf>
    <xf numFmtId="0" fontId="17" fillId="0" borderId="51" xfId="0" applyFont="1" applyBorder="1" applyAlignment="1" applyProtection="1">
      <alignment horizontal="center" vertical="center"/>
      <protection hidden="1" locked="0"/>
    </xf>
    <xf numFmtId="0" fontId="6" fillId="0" borderId="54" xfId="0" applyFont="1" applyBorder="1" applyAlignment="1" applyProtection="1">
      <alignment horizontal="center" vertical="center"/>
      <protection hidden="1" locked="0"/>
    </xf>
    <xf numFmtId="0" fontId="17" fillId="0" borderId="18" xfId="0" applyFont="1" applyBorder="1" applyAlignment="1" applyProtection="1">
      <alignment horizontal="center" vertical="center"/>
      <protection hidden="1" locked="0"/>
    </xf>
    <xf numFmtId="0" fontId="17" fillId="0" borderId="11" xfId="0" applyFont="1" applyBorder="1" applyAlignment="1" applyProtection="1">
      <alignment horizontal="center" vertical="center"/>
      <protection hidden="1" locked="0"/>
    </xf>
    <xf numFmtId="0" fontId="6" fillId="0" borderId="55" xfId="0" applyFont="1" applyBorder="1" applyAlignment="1" applyProtection="1">
      <alignment horizontal="center" vertical="center"/>
      <protection hidden="1" locked="0"/>
    </xf>
    <xf numFmtId="0" fontId="17" fillId="0" borderId="19" xfId="0" applyFont="1" applyBorder="1" applyAlignment="1" applyProtection="1">
      <alignment horizontal="center" vertical="center"/>
      <protection hidden="1" locked="0"/>
    </xf>
    <xf numFmtId="0" fontId="17" fillId="0" borderId="53" xfId="0" applyFont="1" applyBorder="1" applyAlignment="1" applyProtection="1">
      <alignment horizontal="center" vertical="center"/>
      <protection hidden="1" locked="0"/>
    </xf>
    <xf numFmtId="0" fontId="6" fillId="0" borderId="56" xfId="0" applyFont="1" applyBorder="1" applyAlignment="1" applyProtection="1">
      <alignment horizontal="center" vertical="center"/>
      <protection hidden="1" locked="0"/>
    </xf>
    <xf numFmtId="0" fontId="17" fillId="0" borderId="20" xfId="0" applyFont="1" applyBorder="1" applyAlignment="1" applyProtection="1">
      <alignment horizontal="center" vertical="center"/>
      <protection hidden="1" locked="0"/>
    </xf>
    <xf numFmtId="0" fontId="17" fillId="0" borderId="57" xfId="0" applyFont="1" applyBorder="1" applyAlignment="1" applyProtection="1">
      <alignment horizontal="center" vertical="center"/>
      <protection hidden="1" locked="0"/>
    </xf>
    <xf numFmtId="0" fontId="10" fillId="0" borderId="47" xfId="0" applyFont="1" applyBorder="1" applyAlignment="1" applyProtection="1">
      <alignment vertical="center"/>
      <protection hidden="1" locked="0"/>
    </xf>
    <xf numFmtId="0" fontId="6" fillId="0" borderId="12" xfId="0" applyFont="1" applyBorder="1" applyAlignment="1" applyProtection="1">
      <alignment horizontal="center" vertical="center"/>
      <protection hidden="1" locked="0"/>
    </xf>
    <xf numFmtId="0" fontId="17" fillId="0" borderId="16" xfId="0" applyFont="1" applyBorder="1" applyAlignment="1" applyProtection="1">
      <alignment horizontal="center" vertical="center"/>
      <protection hidden="1" locked="0"/>
    </xf>
    <xf numFmtId="0" fontId="17" fillId="0" borderId="13" xfId="0" applyFont="1" applyBorder="1" applyAlignment="1" applyProtection="1">
      <alignment horizontal="center" vertical="center"/>
      <protection hidden="1" locked="0"/>
    </xf>
    <xf numFmtId="0" fontId="17" fillId="0" borderId="49" xfId="0" applyFont="1" applyBorder="1" applyAlignment="1" applyProtection="1">
      <alignment horizontal="center" vertical="center"/>
      <protection hidden="1" locked="0"/>
    </xf>
    <xf numFmtId="0" fontId="6" fillId="0" borderId="33" xfId="0" applyFont="1" applyBorder="1" applyAlignment="1" applyProtection="1">
      <alignment horizontal="center" vertical="center"/>
      <protection hidden="1" locked="0"/>
    </xf>
    <xf numFmtId="0" fontId="17" fillId="0" borderId="32" xfId="0" applyFont="1" applyBorder="1" applyAlignment="1" applyProtection="1">
      <alignment horizontal="center" vertical="center"/>
      <protection hidden="1" locked="0"/>
    </xf>
    <xf numFmtId="0" fontId="17" fillId="0" borderId="33" xfId="0" applyFont="1" applyBorder="1" applyAlignment="1" applyProtection="1">
      <alignment horizontal="center" vertical="center"/>
      <protection hidden="1" locked="0"/>
    </xf>
    <xf numFmtId="0" fontId="17" fillId="0" borderId="58" xfId="0" applyFont="1" applyBorder="1" applyAlignment="1" applyProtection="1">
      <alignment horizontal="center" vertical="center"/>
      <protection hidden="1" locked="0"/>
    </xf>
    <xf numFmtId="0" fontId="17" fillId="0" borderId="59" xfId="0" applyFont="1" applyBorder="1" applyAlignment="1" applyProtection="1">
      <alignment horizontal="center" vertical="center"/>
      <protection hidden="1" locked="0"/>
    </xf>
    <xf numFmtId="0" fontId="6" fillId="0" borderId="60" xfId="0" applyFont="1" applyBorder="1" applyAlignment="1" applyProtection="1">
      <alignment horizontal="center" vertical="center"/>
      <protection hidden="1" locked="0"/>
    </xf>
    <xf numFmtId="0" fontId="17" fillId="0" borderId="54" xfId="0" applyFont="1" applyBorder="1" applyAlignment="1" applyProtection="1">
      <alignment horizontal="center" vertical="center"/>
      <protection hidden="1" locked="0"/>
    </xf>
    <xf numFmtId="0" fontId="17" fillId="0" borderId="60" xfId="0" applyFont="1" applyBorder="1" applyAlignment="1" applyProtection="1">
      <alignment horizontal="center" vertical="center"/>
      <protection hidden="1" locked="0"/>
    </xf>
    <xf numFmtId="0" fontId="17" fillId="0" borderId="61" xfId="0" applyFont="1" applyBorder="1" applyAlignment="1" applyProtection="1">
      <alignment horizontal="center" vertical="center"/>
      <protection hidden="1" locked="0"/>
    </xf>
    <xf numFmtId="0" fontId="17" fillId="0" borderId="62" xfId="0" applyFont="1" applyBorder="1" applyAlignment="1" applyProtection="1">
      <alignment horizontal="center" vertical="center"/>
      <protection hidden="1" locked="0"/>
    </xf>
    <xf numFmtId="0" fontId="6" fillId="0" borderId="63" xfId="0" applyFont="1" applyBorder="1" applyAlignment="1" applyProtection="1">
      <alignment horizontal="center" vertical="center"/>
      <protection hidden="1" locked="0"/>
    </xf>
    <xf numFmtId="0" fontId="17" fillId="0" borderId="55" xfId="0" applyFont="1" applyBorder="1" applyAlignment="1" applyProtection="1">
      <alignment horizontal="center" vertical="center"/>
      <protection hidden="1" locked="0"/>
    </xf>
    <xf numFmtId="0" fontId="17" fillId="0" borderId="63" xfId="0" applyFont="1" applyBorder="1" applyAlignment="1" applyProtection="1">
      <alignment horizontal="center" vertical="center"/>
      <protection hidden="1" locked="0"/>
    </xf>
    <xf numFmtId="0" fontId="17" fillId="0" borderId="64" xfId="0" applyFont="1" applyBorder="1" applyAlignment="1" applyProtection="1">
      <alignment horizontal="center" vertical="center"/>
      <protection hidden="1" locked="0"/>
    </xf>
    <xf numFmtId="0" fontId="17" fillId="0" borderId="65" xfId="0" applyFont="1" applyBorder="1" applyAlignment="1" applyProtection="1">
      <alignment horizontal="center" vertical="center"/>
      <protection hidden="1" locked="0"/>
    </xf>
    <xf numFmtId="0" fontId="6" fillId="0" borderId="66" xfId="0" applyFont="1" applyBorder="1" applyAlignment="1" applyProtection="1">
      <alignment horizontal="center" vertical="center"/>
      <protection hidden="1" locked="0"/>
    </xf>
    <xf numFmtId="0" fontId="17" fillId="0" borderId="56" xfId="0" applyFont="1" applyBorder="1" applyAlignment="1" applyProtection="1">
      <alignment horizontal="center" vertical="center"/>
      <protection hidden="1" locked="0"/>
    </xf>
    <xf numFmtId="0" fontId="17" fillId="0" borderId="66" xfId="0" applyFont="1" applyBorder="1" applyAlignment="1" applyProtection="1">
      <alignment horizontal="center" vertical="center"/>
      <protection hidden="1" locked="0"/>
    </xf>
    <xf numFmtId="0" fontId="17" fillId="0" borderId="67" xfId="0" applyFont="1" applyBorder="1" applyAlignment="1" applyProtection="1">
      <alignment horizontal="center" vertical="center"/>
      <protection hidden="1" locked="0"/>
    </xf>
    <xf numFmtId="0" fontId="17" fillId="0" borderId="68" xfId="0" applyFont="1" applyBorder="1" applyAlignment="1" applyProtection="1">
      <alignment horizontal="center" vertical="center"/>
      <protection hidden="1" locked="0"/>
    </xf>
    <xf numFmtId="0" fontId="10" fillId="0" borderId="69" xfId="0" applyFont="1" applyBorder="1" applyAlignment="1" applyProtection="1">
      <alignment horizontal="center" vertical="center"/>
      <protection hidden="1" locked="0"/>
    </xf>
    <xf numFmtId="0" fontId="10" fillId="0" borderId="70" xfId="0" applyFont="1" applyBorder="1" applyAlignment="1" applyProtection="1">
      <alignment horizontal="center" vertical="center"/>
      <protection hidden="1" locked="0"/>
    </xf>
    <xf numFmtId="0" fontId="10" fillId="0" borderId="71" xfId="0" applyFont="1" applyBorder="1" applyAlignment="1" applyProtection="1">
      <alignment horizontal="center" vertical="center"/>
      <protection hidden="1" locked="0"/>
    </xf>
    <xf numFmtId="0" fontId="9" fillId="0" borderId="72" xfId="0" applyFont="1" applyBorder="1" applyAlignment="1" quotePrefix="1">
      <alignment horizontal="center" vertical="center"/>
    </xf>
    <xf numFmtId="0" fontId="9" fillId="0" borderId="73" xfId="0" applyFont="1" applyBorder="1" applyAlignment="1" quotePrefix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9" fillId="0" borderId="76" xfId="0" applyFont="1" applyBorder="1" applyAlignment="1" quotePrefix="1">
      <alignment horizontal="center" vertical="center"/>
    </xf>
    <xf numFmtId="0" fontId="9" fillId="0" borderId="40" xfId="0" applyFont="1" applyBorder="1" applyAlignment="1" quotePrefix="1">
      <alignment horizontal="center" vertical="center"/>
    </xf>
    <xf numFmtId="0" fontId="9" fillId="0" borderId="34" xfId="0" applyFont="1" applyBorder="1" applyAlignment="1" quotePrefix="1">
      <alignment horizontal="center" vertical="center"/>
    </xf>
    <xf numFmtId="0" fontId="9" fillId="0" borderId="29" xfId="0" applyFont="1" applyBorder="1" applyAlignment="1" quotePrefix="1">
      <alignment horizontal="center" vertical="center"/>
    </xf>
    <xf numFmtId="0" fontId="9" fillId="0" borderId="30" xfId="0" applyFont="1" applyBorder="1" applyAlignment="1" quotePrefix="1">
      <alignment horizontal="center" vertical="center"/>
    </xf>
    <xf numFmtId="0" fontId="9" fillId="0" borderId="31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9" fillId="0" borderId="77" xfId="0" applyFont="1" applyBorder="1" applyAlignment="1" quotePrefix="1">
      <alignment horizontal="center" vertical="center" shrinkToFit="1"/>
    </xf>
    <xf numFmtId="0" fontId="9" fillId="0" borderId="78" xfId="0" applyFont="1" applyBorder="1" applyAlignment="1" quotePrefix="1">
      <alignment horizontal="center" vertical="center" shrinkToFit="1"/>
    </xf>
    <xf numFmtId="0" fontId="9" fillId="0" borderId="79" xfId="0" applyFont="1" applyBorder="1" applyAlignment="1" quotePrefix="1">
      <alignment horizontal="center" vertical="center" shrinkToFit="1"/>
    </xf>
    <xf numFmtId="0" fontId="9" fillId="0" borderId="80" xfId="0" applyFont="1" applyBorder="1" applyAlignment="1" quotePrefix="1">
      <alignment horizontal="center" vertical="center" shrinkToFit="1"/>
    </xf>
    <xf numFmtId="0" fontId="7" fillId="0" borderId="8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8" fillId="0" borderId="82" xfId="0" applyFont="1" applyBorder="1" applyAlignment="1" quotePrefix="1">
      <alignment horizontal="center" vertical="center" shrinkToFit="1"/>
    </xf>
    <xf numFmtId="0" fontId="8" fillId="0" borderId="56" xfId="0" applyFont="1" applyBorder="1" applyAlignment="1" quotePrefix="1">
      <alignment horizontal="center" vertical="center" shrinkToFit="1"/>
    </xf>
    <xf numFmtId="0" fontId="11" fillId="0" borderId="82" xfId="0" applyFont="1" applyBorder="1" applyAlignment="1" quotePrefix="1">
      <alignment horizontal="center" vertical="center" shrinkToFit="1"/>
    </xf>
    <xf numFmtId="0" fontId="11" fillId="0" borderId="56" xfId="0" applyFont="1" applyBorder="1" applyAlignment="1" quotePrefix="1">
      <alignment horizontal="center" vertical="center" shrinkToFit="1"/>
    </xf>
    <xf numFmtId="0" fontId="11" fillId="0" borderId="5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0" fillId="0" borderId="60" xfId="0" applyFont="1" applyBorder="1" applyAlignment="1" applyProtection="1">
      <alignment horizontal="center" vertical="center"/>
      <protection hidden="1" locked="0"/>
    </xf>
    <xf numFmtId="0" fontId="10" fillId="0" borderId="28" xfId="0" applyFont="1" applyBorder="1" applyAlignment="1" applyProtection="1">
      <alignment horizontal="center" vertical="center"/>
      <protection hidden="1" locked="0"/>
    </xf>
    <xf numFmtId="0" fontId="19" fillId="0" borderId="35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7" fillId="0" borderId="83" xfId="0" applyFont="1" applyBorder="1" applyAlignment="1" quotePrefix="1">
      <alignment horizontal="center" vertical="center"/>
    </xf>
    <xf numFmtId="0" fontId="7" fillId="0" borderId="46" xfId="0" applyFont="1" applyBorder="1" applyAlignment="1" quotePrefix="1">
      <alignment horizontal="center" vertical="center"/>
    </xf>
    <xf numFmtId="0" fontId="7" fillId="0" borderId="84" xfId="0" applyFont="1" applyBorder="1" applyAlignment="1" quotePrefix="1">
      <alignment horizontal="center" vertical="center"/>
    </xf>
    <xf numFmtId="0" fontId="0" fillId="0" borderId="72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18" fillId="0" borderId="0" xfId="0" applyFont="1" applyBorder="1" applyAlignment="1">
      <alignment vertical="center" shrinkToFit="1"/>
    </xf>
    <xf numFmtId="0" fontId="7" fillId="0" borderId="60" xfId="0" applyFont="1" applyBorder="1" applyAlignment="1" applyProtection="1">
      <alignment horizontal="center" vertical="center"/>
      <protection hidden="1" locked="0"/>
    </xf>
    <xf numFmtId="0" fontId="7" fillId="0" borderId="28" xfId="0" applyFont="1" applyBorder="1" applyAlignment="1" applyProtection="1">
      <alignment horizontal="center" vertical="center"/>
      <protection hidden="1" locked="0"/>
    </xf>
    <xf numFmtId="0" fontId="7" fillId="0" borderId="42" xfId="0" applyFont="1" applyBorder="1" applyAlignment="1" applyProtection="1">
      <alignment horizontal="center" vertical="center"/>
      <protection hidden="1" locked="0"/>
    </xf>
    <xf numFmtId="0" fontId="2" fillId="0" borderId="63" xfId="0" applyFont="1" applyBorder="1" applyAlignment="1" applyProtection="1" quotePrefix="1">
      <alignment horizontal="center" vertical="center"/>
      <protection hidden="1" locked="0"/>
    </xf>
    <xf numFmtId="0" fontId="2" fillId="0" borderId="73" xfId="0" applyFont="1" applyBorder="1" applyAlignment="1" applyProtection="1" quotePrefix="1">
      <alignment horizontal="center" vertical="center"/>
      <protection hidden="1" locked="0"/>
    </xf>
    <xf numFmtId="0" fontId="2" fillId="0" borderId="85" xfId="0" applyFont="1" applyBorder="1" applyAlignment="1" applyProtection="1" quotePrefix="1">
      <alignment horizontal="center" vertical="center"/>
      <protection hidden="1" locked="0"/>
    </xf>
    <xf numFmtId="0" fontId="7" fillId="0" borderId="43" xfId="0" applyFont="1" applyBorder="1" applyAlignment="1" applyProtection="1">
      <alignment horizontal="center" vertical="center"/>
      <protection hidden="1" locked="0"/>
    </xf>
    <xf numFmtId="0" fontId="7" fillId="0" borderId="22" xfId="0" applyFont="1" applyBorder="1" applyAlignment="1" applyProtection="1">
      <alignment horizontal="center" vertical="center"/>
      <protection hidden="1" locked="0"/>
    </xf>
    <xf numFmtId="0" fontId="7" fillId="0" borderId="46" xfId="0" applyFont="1" applyBorder="1" applyAlignment="1" applyProtection="1">
      <alignment horizontal="center" vertical="center"/>
      <protection hidden="1" locked="0"/>
    </xf>
    <xf numFmtId="0" fontId="7" fillId="0" borderId="24" xfId="0" applyFont="1" applyBorder="1" applyAlignment="1" applyProtection="1">
      <alignment horizontal="center" vertical="center"/>
      <protection hidden="1" locked="0"/>
    </xf>
    <xf numFmtId="0" fontId="10" fillId="0" borderId="3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0" fillId="0" borderId="48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13" fillId="0" borderId="86" xfId="0" applyFont="1" applyBorder="1" applyAlignment="1">
      <alignment horizontal="center" vertical="center" shrinkToFit="1"/>
    </xf>
    <xf numFmtId="0" fontId="7" fillId="0" borderId="12" xfId="0" applyFont="1" applyBorder="1" applyAlignment="1" applyProtection="1">
      <alignment horizontal="center" vertical="center"/>
      <protection hidden="1" locked="0"/>
    </xf>
    <xf numFmtId="0" fontId="7" fillId="0" borderId="30" xfId="0" applyFont="1" applyBorder="1" applyAlignment="1" applyProtection="1">
      <alignment horizontal="center" vertical="center"/>
      <protection hidden="1" locked="0"/>
    </xf>
    <xf numFmtId="0" fontId="7" fillId="0" borderId="40" xfId="0" applyFont="1" applyBorder="1" applyAlignment="1" applyProtection="1">
      <alignment horizontal="center" vertical="center"/>
      <protection hidden="1" locked="0"/>
    </xf>
    <xf numFmtId="0" fontId="7" fillId="0" borderId="87" xfId="0" applyFont="1" applyBorder="1" applyAlignment="1" applyProtection="1">
      <alignment horizontal="center" vertical="center"/>
      <protection hidden="1" locked="0"/>
    </xf>
    <xf numFmtId="0" fontId="9" fillId="0" borderId="12" xfId="0" applyFont="1" applyBorder="1" applyAlignment="1" applyProtection="1">
      <alignment horizontal="center" vertical="center"/>
      <protection hidden="1" locked="0"/>
    </xf>
    <xf numFmtId="0" fontId="9" fillId="0" borderId="30" xfId="0" applyFont="1" applyBorder="1" applyAlignment="1" applyProtection="1">
      <alignment horizontal="center" vertical="center"/>
      <protection hidden="1" locked="0"/>
    </xf>
    <xf numFmtId="0" fontId="9" fillId="0" borderId="88" xfId="0" applyFont="1" applyBorder="1" applyAlignment="1" applyProtection="1">
      <alignment horizontal="center" vertical="center"/>
      <protection hidden="1" locked="0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1" fillId="0" borderId="12" xfId="0" applyFont="1" applyBorder="1" applyAlignment="1" applyProtection="1">
      <alignment horizontal="center" shrinkToFit="1"/>
      <protection hidden="1"/>
    </xf>
    <xf numFmtId="0" fontId="21" fillId="0" borderId="30" xfId="0" applyFont="1" applyBorder="1" applyAlignment="1" applyProtection="1">
      <alignment horizontal="center" shrinkToFit="1"/>
      <protection hidden="1"/>
    </xf>
    <xf numFmtId="0" fontId="21" fillId="0" borderId="31" xfId="0" applyFont="1" applyBorder="1" applyAlignment="1" applyProtection="1">
      <alignment horizontal="center" shrinkToFit="1"/>
      <protection hidden="1"/>
    </xf>
    <xf numFmtId="0" fontId="20" fillId="0" borderId="12" xfId="0" applyFont="1" applyBorder="1" applyAlignment="1">
      <alignment horizontal="left" shrinkToFit="1"/>
    </xf>
    <xf numFmtId="0" fontId="20" fillId="0" borderId="30" xfId="0" applyFont="1" applyBorder="1" applyAlignment="1">
      <alignment horizontal="left" shrinkToFit="1"/>
    </xf>
    <xf numFmtId="0" fontId="20" fillId="0" borderId="31" xfId="0" applyFont="1" applyBorder="1" applyAlignment="1">
      <alignment horizontal="left" shrinkToFit="1"/>
    </xf>
    <xf numFmtId="0" fontId="20" fillId="0" borderId="0" xfId="0" applyFont="1" applyAlignment="1">
      <alignment horizontal="center" shrinkToFit="1"/>
    </xf>
    <xf numFmtId="0" fontId="0" fillId="0" borderId="40" xfId="0" applyBorder="1" applyAlignment="1">
      <alignment horizontal="left" vertical="center" wrapText="1"/>
    </xf>
    <xf numFmtId="0" fontId="23" fillId="0" borderId="28" xfId="0" applyFont="1" applyBorder="1" applyAlignment="1">
      <alignment horizontal="center" vertical="center" shrinkToFit="1"/>
    </xf>
    <xf numFmtId="0" fontId="23" fillId="0" borderId="42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9"/>
  <sheetViews>
    <sheetView tabSelected="1" zoomScalePageLayoutView="0" workbookViewId="0" topLeftCell="A1">
      <selection activeCell="M6" sqref="M6"/>
    </sheetView>
  </sheetViews>
  <sheetFormatPr defaultColWidth="8.875" defaultRowHeight="15.75"/>
  <cols>
    <col min="1" max="1" width="2.625" style="30" customWidth="1"/>
    <col min="2" max="2" width="7.625" style="1" customWidth="1"/>
    <col min="3" max="4" width="13.125" style="1" customWidth="1"/>
    <col min="5" max="5" width="3.875" style="1" customWidth="1"/>
    <col min="6" max="6" width="4.00390625" style="1" customWidth="1"/>
    <col min="7" max="10" width="11.125" style="1" customWidth="1"/>
    <col min="11" max="12" width="8.375" style="1" customWidth="1"/>
    <col min="13" max="14" width="8.875" style="1" customWidth="1"/>
    <col min="15" max="15" width="0" style="1" hidden="1" customWidth="1"/>
    <col min="16" max="22" width="8.875" style="1" hidden="1" customWidth="1"/>
    <col min="23" max="28" width="0" style="1" hidden="1" customWidth="1"/>
    <col min="29" max="16384" width="8.875" style="1" customWidth="1"/>
  </cols>
  <sheetData>
    <row r="1" spans="1:13" ht="24">
      <c r="A1" s="188" t="s">
        <v>142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96"/>
    </row>
    <row r="2" spans="1:12" ht="15" thickBot="1">
      <c r="A2" s="2"/>
      <c r="F2" s="3"/>
      <c r="G2" s="3"/>
      <c r="H2" s="3"/>
      <c r="L2" s="4" t="s">
        <v>0</v>
      </c>
    </row>
    <row r="3" spans="1:12" ht="15.75" customHeight="1">
      <c r="A3" s="204" t="s">
        <v>1</v>
      </c>
      <c r="B3" s="205"/>
      <c r="C3" s="205"/>
      <c r="D3" s="216"/>
      <c r="E3" s="217"/>
      <c r="F3" s="217"/>
      <c r="G3" s="217"/>
      <c r="H3" s="217"/>
      <c r="I3" s="217"/>
      <c r="J3" s="217"/>
      <c r="K3" s="217"/>
      <c r="L3" s="218"/>
    </row>
    <row r="4" spans="1:12" ht="30.75" customHeight="1" thickBot="1">
      <c r="A4" s="173" t="s">
        <v>2</v>
      </c>
      <c r="B4" s="174"/>
      <c r="C4" s="174"/>
      <c r="D4" s="219"/>
      <c r="E4" s="220"/>
      <c r="F4" s="220"/>
      <c r="G4" s="220"/>
      <c r="H4" s="220"/>
      <c r="I4" s="220"/>
      <c r="J4" s="220"/>
      <c r="K4" s="220"/>
      <c r="L4" s="221"/>
    </row>
    <row r="5" spans="1:12" ht="30" customHeight="1">
      <c r="A5" s="175" t="s">
        <v>3</v>
      </c>
      <c r="B5" s="176"/>
      <c r="C5" s="176"/>
      <c r="D5" s="206"/>
      <c r="E5" s="207"/>
      <c r="F5" s="207"/>
      <c r="G5" s="207"/>
      <c r="H5" s="207"/>
      <c r="I5" s="207"/>
      <c r="J5" s="207"/>
      <c r="K5" s="207"/>
      <c r="L5" s="93" t="s">
        <v>97</v>
      </c>
    </row>
    <row r="6" spans="1:12" ht="30" customHeight="1">
      <c r="A6" s="182" t="s">
        <v>4</v>
      </c>
      <c r="B6" s="183"/>
      <c r="C6" s="184"/>
      <c r="D6" s="236"/>
      <c r="E6" s="237"/>
      <c r="F6" s="237"/>
      <c r="G6" s="237"/>
      <c r="H6" s="237"/>
      <c r="I6" s="237"/>
      <c r="J6" s="237"/>
      <c r="K6" s="237"/>
      <c r="L6" s="238"/>
    </row>
    <row r="7" spans="1:12" ht="30" customHeight="1" thickBot="1">
      <c r="A7" s="185" t="s">
        <v>5</v>
      </c>
      <c r="B7" s="186"/>
      <c r="C7" s="187"/>
      <c r="D7" s="232"/>
      <c r="E7" s="233"/>
      <c r="F7" s="233"/>
      <c r="G7" s="233"/>
      <c r="H7" s="233"/>
      <c r="I7" s="234"/>
      <c r="J7" s="234"/>
      <c r="K7" s="234"/>
      <c r="L7" s="235"/>
    </row>
    <row r="8" spans="1:12" ht="18.75" customHeight="1">
      <c r="A8" s="177" t="s">
        <v>98</v>
      </c>
      <c r="B8" s="178"/>
      <c r="C8" s="179"/>
      <c r="D8" s="94" t="s">
        <v>99</v>
      </c>
      <c r="E8" s="222"/>
      <c r="F8" s="222"/>
      <c r="G8" s="222"/>
      <c r="H8" s="223"/>
      <c r="I8" s="180" t="s">
        <v>6</v>
      </c>
      <c r="J8" s="181"/>
      <c r="K8" s="125"/>
      <c r="L8" s="126"/>
    </row>
    <row r="9" spans="1:12" ht="18.75" customHeight="1" thickBot="1">
      <c r="A9" s="210" t="s">
        <v>7</v>
      </c>
      <c r="B9" s="211"/>
      <c r="C9" s="212"/>
      <c r="D9" s="95" t="s">
        <v>99</v>
      </c>
      <c r="E9" s="224"/>
      <c r="F9" s="224"/>
      <c r="G9" s="224"/>
      <c r="H9" s="225"/>
      <c r="I9" s="213" t="s">
        <v>8</v>
      </c>
      <c r="J9" s="214"/>
      <c r="K9" s="127"/>
      <c r="L9" s="128"/>
    </row>
    <row r="10" spans="1:12" ht="12" customHeight="1">
      <c r="A10" s="195"/>
      <c r="B10" s="197" t="s">
        <v>9</v>
      </c>
      <c r="C10" s="199" t="s">
        <v>10</v>
      </c>
      <c r="D10" s="201" t="s">
        <v>100</v>
      </c>
      <c r="E10" s="197" t="s">
        <v>11</v>
      </c>
      <c r="F10" s="197" t="s">
        <v>12</v>
      </c>
      <c r="G10" s="189">
        <v>1</v>
      </c>
      <c r="H10" s="231"/>
      <c r="I10" s="189">
        <v>3</v>
      </c>
      <c r="J10" s="190"/>
      <c r="K10" s="108" t="s">
        <v>13</v>
      </c>
      <c r="L10" s="5" t="s">
        <v>14</v>
      </c>
    </row>
    <row r="11" spans="1:12" ht="14.25">
      <c r="A11" s="196"/>
      <c r="B11" s="198"/>
      <c r="C11" s="200"/>
      <c r="D11" s="202"/>
      <c r="E11" s="203"/>
      <c r="F11" s="203"/>
      <c r="G11" s="6" t="s">
        <v>15</v>
      </c>
      <c r="H11" s="7" t="s">
        <v>16</v>
      </c>
      <c r="I11" s="6" t="s">
        <v>17</v>
      </c>
      <c r="J11" s="106" t="s">
        <v>16</v>
      </c>
      <c r="K11" s="109" t="s">
        <v>18</v>
      </c>
      <c r="L11" s="8" t="s">
        <v>18</v>
      </c>
    </row>
    <row r="12" spans="1:26" ht="14.25">
      <c r="A12" s="9" t="s">
        <v>19</v>
      </c>
      <c r="B12" s="10">
        <v>1234</v>
      </c>
      <c r="C12" s="11" t="s">
        <v>20</v>
      </c>
      <c r="D12" s="12" t="s">
        <v>101</v>
      </c>
      <c r="E12" s="13" t="s">
        <v>21</v>
      </c>
      <c r="F12" s="11">
        <v>2</v>
      </c>
      <c r="G12" s="14">
        <v>100</v>
      </c>
      <c r="H12" s="15">
        <v>1088</v>
      </c>
      <c r="I12" s="16" t="s">
        <v>22</v>
      </c>
      <c r="J12" s="107">
        <v>5862</v>
      </c>
      <c r="K12" s="110" t="s">
        <v>102</v>
      </c>
      <c r="L12" s="114" t="s">
        <v>102</v>
      </c>
      <c r="P12" s="1" t="s">
        <v>70</v>
      </c>
      <c r="Q12" s="1" t="s">
        <v>71</v>
      </c>
      <c r="R12" s="1" t="s">
        <v>72</v>
      </c>
      <c r="S12" s="1" t="s">
        <v>73</v>
      </c>
      <c r="U12" s="1" t="s">
        <v>124</v>
      </c>
      <c r="V12" s="1" t="s">
        <v>125</v>
      </c>
      <c r="W12" s="1" t="s">
        <v>133</v>
      </c>
      <c r="X12" s="1" t="s">
        <v>134</v>
      </c>
      <c r="Y12" s="1" t="s">
        <v>135</v>
      </c>
      <c r="Z12" s="1" t="s">
        <v>136</v>
      </c>
    </row>
    <row r="13" spans="1:26" ht="26.25" customHeight="1">
      <c r="A13" s="17">
        <v>1</v>
      </c>
      <c r="B13" s="146"/>
      <c r="C13" s="129"/>
      <c r="D13" s="147"/>
      <c r="E13" s="129"/>
      <c r="F13" s="129"/>
      <c r="G13" s="130"/>
      <c r="H13" s="148"/>
      <c r="I13" s="130"/>
      <c r="J13" s="149"/>
      <c r="K13" s="131"/>
      <c r="L13" s="132"/>
      <c r="N13" s="18"/>
      <c r="P13" s="1" t="s">
        <v>74</v>
      </c>
      <c r="Q13" s="1" t="s">
        <v>75</v>
      </c>
      <c r="R13" s="1" t="s">
        <v>76</v>
      </c>
      <c r="S13" s="1" t="s">
        <v>76</v>
      </c>
      <c r="U13" s="1">
        <f>E13&amp;G13</f>
      </c>
      <c r="V13" s="1">
        <f>E13&amp;I13</f>
      </c>
      <c r="W13" s="1">
        <f>E13&amp;K13</f>
      </c>
      <c r="X13" s="1">
        <f>E13&amp;L13</f>
      </c>
      <c r="Y13" s="1">
        <f>E13&amp;K13</f>
      </c>
      <c r="Z13" s="1">
        <f>E13&amp;L13</f>
      </c>
    </row>
    <row r="14" spans="1:26" ht="26.25" customHeight="1">
      <c r="A14" s="17">
        <v>2</v>
      </c>
      <c r="B14" s="146"/>
      <c r="C14" s="129"/>
      <c r="D14" s="147"/>
      <c r="E14" s="129"/>
      <c r="F14" s="129"/>
      <c r="G14" s="130"/>
      <c r="H14" s="148"/>
      <c r="I14" s="130"/>
      <c r="J14" s="149"/>
      <c r="K14" s="131"/>
      <c r="L14" s="132"/>
      <c r="Q14" s="1" t="s">
        <v>77</v>
      </c>
      <c r="R14" s="1" t="s">
        <v>78</v>
      </c>
      <c r="S14" s="1" t="s">
        <v>78</v>
      </c>
      <c r="U14" s="1">
        <f aca="true" t="shared" si="0" ref="U14:U77">E14&amp;G14</f>
      </c>
      <c r="V14" s="1">
        <f aca="true" t="shared" si="1" ref="V14:V77">E14&amp;I14</f>
      </c>
      <c r="W14" s="1">
        <f aca="true" t="shared" si="2" ref="W14:W77">E14&amp;K14</f>
      </c>
      <c r="X14" s="1">
        <f aca="true" t="shared" si="3" ref="X14:X77">E14&amp;L14</f>
      </c>
      <c r="Y14" s="1">
        <f aca="true" t="shared" si="4" ref="Y14:Y77">E14&amp;K14</f>
      </c>
      <c r="Z14" s="1">
        <f aca="true" t="shared" si="5" ref="Z14:Z77">E14&amp;L14</f>
      </c>
    </row>
    <row r="15" spans="1:26" ht="26.25" customHeight="1">
      <c r="A15" s="17">
        <v>3</v>
      </c>
      <c r="B15" s="146"/>
      <c r="C15" s="129"/>
      <c r="D15" s="147"/>
      <c r="E15" s="129"/>
      <c r="F15" s="129"/>
      <c r="G15" s="130"/>
      <c r="H15" s="148"/>
      <c r="I15" s="130"/>
      <c r="J15" s="149"/>
      <c r="K15" s="131"/>
      <c r="L15" s="132"/>
      <c r="R15" s="1" t="s">
        <v>79</v>
      </c>
      <c r="S15" s="1" t="s">
        <v>79</v>
      </c>
      <c r="U15" s="1">
        <f t="shared" si="0"/>
      </c>
      <c r="V15" s="1">
        <f t="shared" si="1"/>
      </c>
      <c r="W15" s="1">
        <f t="shared" si="2"/>
      </c>
      <c r="X15" s="1">
        <f t="shared" si="3"/>
      </c>
      <c r="Y15" s="1">
        <f t="shared" si="4"/>
      </c>
      <c r="Z15" s="1">
        <f t="shared" si="5"/>
      </c>
    </row>
    <row r="16" spans="1:26" ht="26.25" customHeight="1">
      <c r="A16" s="17">
        <v>4</v>
      </c>
      <c r="B16" s="146"/>
      <c r="C16" s="129"/>
      <c r="D16" s="147"/>
      <c r="E16" s="129"/>
      <c r="F16" s="129"/>
      <c r="G16" s="130"/>
      <c r="H16" s="148"/>
      <c r="I16" s="130"/>
      <c r="J16" s="149"/>
      <c r="K16" s="131"/>
      <c r="L16" s="132"/>
      <c r="R16" s="1" t="s">
        <v>80</v>
      </c>
      <c r="S16" s="1" t="s">
        <v>80</v>
      </c>
      <c r="U16" s="1">
        <f t="shared" si="0"/>
      </c>
      <c r="V16" s="1">
        <f t="shared" si="1"/>
      </c>
      <c r="W16" s="1">
        <f t="shared" si="2"/>
      </c>
      <c r="X16" s="1">
        <f t="shared" si="3"/>
      </c>
      <c r="Y16" s="1">
        <f t="shared" si="4"/>
      </c>
      <c r="Z16" s="1">
        <f t="shared" si="5"/>
      </c>
    </row>
    <row r="17" spans="1:26" ht="26.25" customHeight="1" thickBot="1">
      <c r="A17" s="19">
        <v>5</v>
      </c>
      <c r="B17" s="150"/>
      <c r="C17" s="133"/>
      <c r="D17" s="151"/>
      <c r="E17" s="133"/>
      <c r="F17" s="133"/>
      <c r="G17" s="152"/>
      <c r="H17" s="153"/>
      <c r="I17" s="152"/>
      <c r="J17" s="154"/>
      <c r="K17" s="134"/>
      <c r="L17" s="135"/>
      <c r="R17" s="1" t="s">
        <v>81</v>
      </c>
      <c r="S17" s="1" t="s">
        <v>81</v>
      </c>
      <c r="U17" s="1">
        <f t="shared" si="0"/>
      </c>
      <c r="V17" s="1">
        <f t="shared" si="1"/>
      </c>
      <c r="W17" s="1">
        <f t="shared" si="2"/>
      </c>
      <c r="X17" s="1">
        <f t="shared" si="3"/>
      </c>
      <c r="Y17" s="1">
        <f t="shared" si="4"/>
      </c>
      <c r="Z17" s="1">
        <f t="shared" si="5"/>
      </c>
    </row>
    <row r="18" spans="1:26" ht="26.25" customHeight="1">
      <c r="A18" s="20">
        <v>6</v>
      </c>
      <c r="B18" s="155"/>
      <c r="C18" s="136"/>
      <c r="D18" s="156"/>
      <c r="E18" s="136"/>
      <c r="F18" s="136"/>
      <c r="G18" s="157"/>
      <c r="H18" s="158"/>
      <c r="I18" s="157"/>
      <c r="J18" s="159"/>
      <c r="K18" s="137"/>
      <c r="L18" s="138"/>
      <c r="R18" s="1" t="s">
        <v>82</v>
      </c>
      <c r="S18" s="1" t="s">
        <v>83</v>
      </c>
      <c r="U18" s="1">
        <f t="shared" si="0"/>
      </c>
      <c r="V18" s="1">
        <f t="shared" si="1"/>
      </c>
      <c r="W18" s="1">
        <f t="shared" si="2"/>
      </c>
      <c r="X18" s="1">
        <f t="shared" si="3"/>
      </c>
      <c r="Y18" s="1">
        <f t="shared" si="4"/>
      </c>
      <c r="Z18" s="1">
        <f t="shared" si="5"/>
      </c>
    </row>
    <row r="19" spans="1:26" ht="26.25" customHeight="1">
      <c r="A19" s="17">
        <v>7</v>
      </c>
      <c r="B19" s="146"/>
      <c r="C19" s="129"/>
      <c r="D19" s="147"/>
      <c r="E19" s="129"/>
      <c r="F19" s="129"/>
      <c r="G19" s="130"/>
      <c r="H19" s="148"/>
      <c r="I19" s="130"/>
      <c r="J19" s="149"/>
      <c r="K19" s="131"/>
      <c r="L19" s="132"/>
      <c r="R19" s="1" t="s">
        <v>84</v>
      </c>
      <c r="S19" s="1" t="s">
        <v>82</v>
      </c>
      <c r="U19" s="1">
        <f t="shared" si="0"/>
      </c>
      <c r="V19" s="1">
        <f t="shared" si="1"/>
      </c>
      <c r="W19" s="1">
        <f t="shared" si="2"/>
      </c>
      <c r="X19" s="1">
        <f t="shared" si="3"/>
      </c>
      <c r="Y19" s="1">
        <f t="shared" si="4"/>
      </c>
      <c r="Z19" s="1">
        <f t="shared" si="5"/>
      </c>
    </row>
    <row r="20" spans="1:26" ht="26.25" customHeight="1">
      <c r="A20" s="17">
        <v>8</v>
      </c>
      <c r="B20" s="146"/>
      <c r="C20" s="129"/>
      <c r="D20" s="147"/>
      <c r="E20" s="129"/>
      <c r="F20" s="129"/>
      <c r="G20" s="130"/>
      <c r="H20" s="148"/>
      <c r="I20" s="130"/>
      <c r="J20" s="149"/>
      <c r="K20" s="131"/>
      <c r="L20" s="132"/>
      <c r="R20" s="1" t="s">
        <v>108</v>
      </c>
      <c r="S20" s="1" t="s">
        <v>85</v>
      </c>
      <c r="U20" s="1">
        <f t="shared" si="0"/>
      </c>
      <c r="V20" s="1">
        <f t="shared" si="1"/>
      </c>
      <c r="W20" s="1">
        <f t="shared" si="2"/>
      </c>
      <c r="X20" s="1">
        <f t="shared" si="3"/>
      </c>
      <c r="Y20" s="1">
        <f t="shared" si="4"/>
      </c>
      <c r="Z20" s="1">
        <f t="shared" si="5"/>
      </c>
    </row>
    <row r="21" spans="1:26" ht="26.25" customHeight="1">
      <c r="A21" s="17">
        <v>9</v>
      </c>
      <c r="B21" s="146"/>
      <c r="C21" s="129"/>
      <c r="D21" s="147"/>
      <c r="E21" s="129"/>
      <c r="F21" s="129"/>
      <c r="G21" s="130"/>
      <c r="H21" s="148"/>
      <c r="I21" s="130"/>
      <c r="J21" s="149"/>
      <c r="K21" s="131"/>
      <c r="L21" s="132"/>
      <c r="R21" s="1" t="s">
        <v>86</v>
      </c>
      <c r="S21" s="1" t="s">
        <v>116</v>
      </c>
      <c r="U21" s="1">
        <f t="shared" si="0"/>
      </c>
      <c r="V21" s="1">
        <f t="shared" si="1"/>
      </c>
      <c r="W21" s="1">
        <f t="shared" si="2"/>
      </c>
      <c r="X21" s="1">
        <f t="shared" si="3"/>
      </c>
      <c r="Y21" s="1">
        <f t="shared" si="4"/>
      </c>
      <c r="Z21" s="1">
        <f t="shared" si="5"/>
      </c>
    </row>
    <row r="22" spans="1:26" ht="26.25" customHeight="1" thickBot="1">
      <c r="A22" s="19">
        <v>10</v>
      </c>
      <c r="B22" s="150"/>
      <c r="C22" s="133"/>
      <c r="D22" s="151"/>
      <c r="E22" s="133"/>
      <c r="F22" s="133"/>
      <c r="G22" s="152"/>
      <c r="H22" s="153"/>
      <c r="I22" s="152"/>
      <c r="J22" s="154"/>
      <c r="K22" s="134"/>
      <c r="L22" s="135"/>
      <c r="R22" s="1" t="s">
        <v>87</v>
      </c>
      <c r="S22" s="1" t="s">
        <v>86</v>
      </c>
      <c r="U22" s="1">
        <f t="shared" si="0"/>
      </c>
      <c r="V22" s="1">
        <f t="shared" si="1"/>
      </c>
      <c r="W22" s="1">
        <f t="shared" si="2"/>
      </c>
      <c r="X22" s="1">
        <f t="shared" si="3"/>
      </c>
      <c r="Y22" s="1">
        <f t="shared" si="4"/>
      </c>
      <c r="Z22" s="1">
        <f t="shared" si="5"/>
      </c>
    </row>
    <row r="23" spans="1:26" ht="26.25" customHeight="1">
      <c r="A23" s="20">
        <v>11</v>
      </c>
      <c r="B23" s="155"/>
      <c r="C23" s="136"/>
      <c r="D23" s="156"/>
      <c r="E23" s="136"/>
      <c r="F23" s="136"/>
      <c r="G23" s="157"/>
      <c r="H23" s="158"/>
      <c r="I23" s="157"/>
      <c r="J23" s="159"/>
      <c r="K23" s="137"/>
      <c r="L23" s="138"/>
      <c r="R23" s="1" t="s">
        <v>127</v>
      </c>
      <c r="S23" s="1" t="s">
        <v>88</v>
      </c>
      <c r="U23" s="1">
        <f t="shared" si="0"/>
      </c>
      <c r="V23" s="1">
        <f t="shared" si="1"/>
      </c>
      <c r="W23" s="1">
        <f t="shared" si="2"/>
      </c>
      <c r="X23" s="1">
        <f t="shared" si="3"/>
      </c>
      <c r="Y23" s="1">
        <f t="shared" si="4"/>
      </c>
      <c r="Z23" s="1">
        <f t="shared" si="5"/>
      </c>
    </row>
    <row r="24" spans="1:26" ht="26.25" customHeight="1">
      <c r="A24" s="17">
        <v>12</v>
      </c>
      <c r="B24" s="146"/>
      <c r="C24" s="129"/>
      <c r="D24" s="147"/>
      <c r="E24" s="129"/>
      <c r="F24" s="129"/>
      <c r="G24" s="130"/>
      <c r="H24" s="148"/>
      <c r="I24" s="130"/>
      <c r="J24" s="149"/>
      <c r="K24" s="131"/>
      <c r="L24" s="132"/>
      <c r="R24" s="1" t="s">
        <v>109</v>
      </c>
      <c r="S24" s="1" t="s">
        <v>109</v>
      </c>
      <c r="U24" s="1">
        <f t="shared" si="0"/>
      </c>
      <c r="V24" s="1">
        <f t="shared" si="1"/>
      </c>
      <c r="W24" s="1">
        <f t="shared" si="2"/>
      </c>
      <c r="X24" s="1">
        <f t="shared" si="3"/>
      </c>
      <c r="Y24" s="1">
        <f t="shared" si="4"/>
      </c>
      <c r="Z24" s="1">
        <f t="shared" si="5"/>
      </c>
    </row>
    <row r="25" spans="1:26" ht="26.25" customHeight="1">
      <c r="A25" s="17">
        <v>13</v>
      </c>
      <c r="B25" s="146"/>
      <c r="C25" s="129"/>
      <c r="D25" s="147"/>
      <c r="E25" s="129"/>
      <c r="F25" s="129"/>
      <c r="G25" s="130"/>
      <c r="H25" s="148"/>
      <c r="I25" s="130"/>
      <c r="J25" s="149"/>
      <c r="K25" s="131"/>
      <c r="L25" s="132"/>
      <c r="R25" s="1" t="s">
        <v>110</v>
      </c>
      <c r="S25" s="1" t="s">
        <v>110</v>
      </c>
      <c r="U25" s="1">
        <f t="shared" si="0"/>
      </c>
      <c r="V25" s="1">
        <f t="shared" si="1"/>
      </c>
      <c r="W25" s="1">
        <f t="shared" si="2"/>
      </c>
      <c r="X25" s="1">
        <f t="shared" si="3"/>
      </c>
      <c r="Y25" s="1">
        <f t="shared" si="4"/>
      </c>
      <c r="Z25" s="1">
        <f t="shared" si="5"/>
      </c>
    </row>
    <row r="26" spans="1:26" ht="26.25" customHeight="1">
      <c r="A26" s="17">
        <v>14</v>
      </c>
      <c r="B26" s="146"/>
      <c r="C26" s="129"/>
      <c r="D26" s="147"/>
      <c r="E26" s="129"/>
      <c r="F26" s="129"/>
      <c r="G26" s="130"/>
      <c r="H26" s="148"/>
      <c r="I26" s="130"/>
      <c r="J26" s="149"/>
      <c r="K26" s="131"/>
      <c r="L26" s="132"/>
      <c r="R26" s="1" t="s">
        <v>111</v>
      </c>
      <c r="S26" s="1" t="s">
        <v>132</v>
      </c>
      <c r="U26" s="1">
        <f t="shared" si="0"/>
      </c>
      <c r="V26" s="1">
        <f t="shared" si="1"/>
      </c>
      <c r="W26" s="1">
        <f t="shared" si="2"/>
      </c>
      <c r="X26" s="1">
        <f t="shared" si="3"/>
      </c>
      <c r="Y26" s="1">
        <f t="shared" si="4"/>
      </c>
      <c r="Z26" s="1">
        <f t="shared" si="5"/>
      </c>
    </row>
    <row r="27" spans="1:26" ht="26.25" customHeight="1" thickBot="1">
      <c r="A27" s="21">
        <v>15</v>
      </c>
      <c r="B27" s="160"/>
      <c r="C27" s="139"/>
      <c r="D27" s="161"/>
      <c r="E27" s="139"/>
      <c r="F27" s="139"/>
      <c r="G27" s="162"/>
      <c r="H27" s="163"/>
      <c r="I27" s="162"/>
      <c r="J27" s="164"/>
      <c r="K27" s="140"/>
      <c r="L27" s="141"/>
      <c r="R27" s="1" t="s">
        <v>112</v>
      </c>
      <c r="S27" s="1" t="s">
        <v>89</v>
      </c>
      <c r="U27" s="1">
        <f t="shared" si="0"/>
      </c>
      <c r="V27" s="1">
        <f t="shared" si="1"/>
      </c>
      <c r="W27" s="1">
        <f t="shared" si="2"/>
      </c>
      <c r="X27" s="1">
        <f t="shared" si="3"/>
      </c>
      <c r="Y27" s="1">
        <f t="shared" si="4"/>
      </c>
      <c r="Z27" s="1">
        <f t="shared" si="5"/>
      </c>
    </row>
    <row r="28" spans="1:26" ht="26.25" customHeight="1">
      <c r="A28" s="22">
        <v>16</v>
      </c>
      <c r="B28" s="165"/>
      <c r="C28" s="142"/>
      <c r="D28" s="166"/>
      <c r="E28" s="142"/>
      <c r="F28" s="142"/>
      <c r="G28" s="167"/>
      <c r="H28" s="168"/>
      <c r="I28" s="167"/>
      <c r="J28" s="169"/>
      <c r="K28" s="143"/>
      <c r="L28" s="144"/>
      <c r="R28" s="1" t="s">
        <v>89</v>
      </c>
      <c r="S28" s="1" t="s">
        <v>90</v>
      </c>
      <c r="U28" s="1">
        <f t="shared" si="0"/>
      </c>
      <c r="V28" s="1">
        <f t="shared" si="1"/>
      </c>
      <c r="W28" s="1">
        <f t="shared" si="2"/>
      </c>
      <c r="X28" s="1">
        <f t="shared" si="3"/>
      </c>
      <c r="Y28" s="1">
        <f t="shared" si="4"/>
      </c>
      <c r="Z28" s="1">
        <f t="shared" si="5"/>
      </c>
    </row>
    <row r="29" spans="1:26" ht="26.25" customHeight="1">
      <c r="A29" s="17">
        <v>17</v>
      </c>
      <c r="B29" s="146"/>
      <c r="C29" s="129"/>
      <c r="D29" s="147"/>
      <c r="E29" s="129"/>
      <c r="F29" s="129"/>
      <c r="G29" s="130"/>
      <c r="H29" s="148"/>
      <c r="I29" s="130"/>
      <c r="J29" s="149"/>
      <c r="K29" s="131"/>
      <c r="L29" s="132"/>
      <c r="R29" s="1" t="s">
        <v>113</v>
      </c>
      <c r="S29" s="1" t="s">
        <v>91</v>
      </c>
      <c r="U29" s="1">
        <f t="shared" si="0"/>
      </c>
      <c r="V29" s="1">
        <f t="shared" si="1"/>
      </c>
      <c r="W29" s="1">
        <f t="shared" si="2"/>
      </c>
      <c r="X29" s="1">
        <f t="shared" si="3"/>
      </c>
      <c r="Y29" s="1">
        <f t="shared" si="4"/>
      </c>
      <c r="Z29" s="1">
        <f t="shared" si="5"/>
      </c>
    </row>
    <row r="30" spans="1:26" ht="26.25" customHeight="1">
      <c r="A30" s="17">
        <v>18</v>
      </c>
      <c r="B30" s="146"/>
      <c r="C30" s="129"/>
      <c r="D30" s="147"/>
      <c r="E30" s="129"/>
      <c r="F30" s="129"/>
      <c r="G30" s="130"/>
      <c r="H30" s="148"/>
      <c r="I30" s="130"/>
      <c r="J30" s="149"/>
      <c r="K30" s="131"/>
      <c r="L30" s="132"/>
      <c r="R30" s="1" t="s">
        <v>114</v>
      </c>
      <c r="S30" s="1" t="s">
        <v>93</v>
      </c>
      <c r="U30" s="1">
        <f t="shared" si="0"/>
      </c>
      <c r="V30" s="1">
        <f t="shared" si="1"/>
      </c>
      <c r="W30" s="1">
        <f t="shared" si="2"/>
      </c>
      <c r="X30" s="1">
        <f t="shared" si="3"/>
      </c>
      <c r="Y30" s="1">
        <f t="shared" si="4"/>
      </c>
      <c r="Z30" s="1">
        <f t="shared" si="5"/>
      </c>
    </row>
    <row r="31" spans="1:26" ht="26.25" customHeight="1">
      <c r="A31" s="17">
        <v>19</v>
      </c>
      <c r="B31" s="146"/>
      <c r="C31" s="129"/>
      <c r="D31" s="147"/>
      <c r="E31" s="129"/>
      <c r="F31" s="129"/>
      <c r="G31" s="130"/>
      <c r="H31" s="148"/>
      <c r="I31" s="130"/>
      <c r="J31" s="149"/>
      <c r="K31" s="131"/>
      <c r="L31" s="132"/>
      <c r="R31" s="1" t="s">
        <v>90</v>
      </c>
      <c r="S31" s="1" t="s">
        <v>94</v>
      </c>
      <c r="U31" s="1">
        <f t="shared" si="0"/>
      </c>
      <c r="V31" s="1">
        <f t="shared" si="1"/>
      </c>
      <c r="W31" s="1">
        <f t="shared" si="2"/>
      </c>
      <c r="X31" s="1">
        <f t="shared" si="3"/>
      </c>
      <c r="Y31" s="1">
        <f t="shared" si="4"/>
      </c>
      <c r="Z31" s="1">
        <f t="shared" si="5"/>
      </c>
    </row>
    <row r="32" spans="1:26" ht="26.25" customHeight="1" thickBot="1">
      <c r="A32" s="21">
        <v>20</v>
      </c>
      <c r="B32" s="160"/>
      <c r="C32" s="139"/>
      <c r="D32" s="161"/>
      <c r="E32" s="139"/>
      <c r="F32" s="139"/>
      <c r="G32" s="162"/>
      <c r="H32" s="163"/>
      <c r="I32" s="162"/>
      <c r="J32" s="164"/>
      <c r="K32" s="140"/>
      <c r="L32" s="141"/>
      <c r="R32" s="1" t="s">
        <v>92</v>
      </c>
      <c r="U32" s="1">
        <f t="shared" si="0"/>
      </c>
      <c r="V32" s="1">
        <f t="shared" si="1"/>
      </c>
      <c r="W32" s="1">
        <f t="shared" si="2"/>
      </c>
      <c r="X32" s="1">
        <f t="shared" si="3"/>
      </c>
      <c r="Y32" s="1">
        <f t="shared" si="4"/>
      </c>
      <c r="Z32" s="1">
        <f t="shared" si="5"/>
      </c>
    </row>
    <row r="33" spans="1:26" ht="26.25" customHeight="1">
      <c r="A33" s="20">
        <v>21</v>
      </c>
      <c r="B33" s="155"/>
      <c r="C33" s="136"/>
      <c r="D33" s="156"/>
      <c r="E33" s="136"/>
      <c r="F33" s="136"/>
      <c r="G33" s="157"/>
      <c r="H33" s="158"/>
      <c r="I33" s="157"/>
      <c r="J33" s="159"/>
      <c r="K33" s="137"/>
      <c r="L33" s="138"/>
      <c r="R33" s="1" t="s">
        <v>115</v>
      </c>
      <c r="U33" s="1">
        <f t="shared" si="0"/>
      </c>
      <c r="V33" s="1">
        <f t="shared" si="1"/>
      </c>
      <c r="W33" s="1">
        <f t="shared" si="2"/>
      </c>
      <c r="X33" s="1">
        <f t="shared" si="3"/>
      </c>
      <c r="Y33" s="1">
        <f t="shared" si="4"/>
      </c>
      <c r="Z33" s="1">
        <f t="shared" si="5"/>
      </c>
    </row>
    <row r="34" spans="1:26" ht="26.25" customHeight="1">
      <c r="A34" s="17">
        <v>22</v>
      </c>
      <c r="B34" s="146"/>
      <c r="C34" s="129"/>
      <c r="D34" s="147"/>
      <c r="E34" s="129"/>
      <c r="F34" s="129"/>
      <c r="G34" s="130"/>
      <c r="H34" s="148"/>
      <c r="I34" s="130"/>
      <c r="J34" s="149"/>
      <c r="K34" s="131"/>
      <c r="L34" s="132"/>
      <c r="R34" s="1" t="s">
        <v>91</v>
      </c>
      <c r="U34" s="1">
        <f t="shared" si="0"/>
      </c>
      <c r="V34" s="1">
        <f t="shared" si="1"/>
      </c>
      <c r="W34" s="1">
        <f t="shared" si="2"/>
      </c>
      <c r="X34" s="1">
        <f t="shared" si="3"/>
      </c>
      <c r="Y34" s="1">
        <f t="shared" si="4"/>
      </c>
      <c r="Z34" s="1">
        <f t="shared" si="5"/>
      </c>
    </row>
    <row r="35" spans="1:26" ht="26.25" customHeight="1">
      <c r="A35" s="17">
        <v>23</v>
      </c>
      <c r="B35" s="146"/>
      <c r="C35" s="129"/>
      <c r="D35" s="147"/>
      <c r="E35" s="129"/>
      <c r="F35" s="129"/>
      <c r="G35" s="130"/>
      <c r="H35" s="148"/>
      <c r="I35" s="130"/>
      <c r="J35" s="149"/>
      <c r="K35" s="131"/>
      <c r="L35" s="132"/>
      <c r="R35" s="1" t="s">
        <v>95</v>
      </c>
      <c r="U35" s="1">
        <f t="shared" si="0"/>
      </c>
      <c r="V35" s="1">
        <f t="shared" si="1"/>
      </c>
      <c r="W35" s="1">
        <f t="shared" si="2"/>
      </c>
      <c r="X35" s="1">
        <f t="shared" si="3"/>
      </c>
      <c r="Y35" s="1">
        <f t="shared" si="4"/>
      </c>
      <c r="Z35" s="1">
        <f t="shared" si="5"/>
      </c>
    </row>
    <row r="36" spans="1:26" ht="26.25" customHeight="1">
      <c r="A36" s="17">
        <v>24</v>
      </c>
      <c r="B36" s="146"/>
      <c r="C36" s="129"/>
      <c r="D36" s="147"/>
      <c r="E36" s="129"/>
      <c r="F36" s="129"/>
      <c r="G36" s="130"/>
      <c r="H36" s="148"/>
      <c r="I36" s="130"/>
      <c r="J36" s="149"/>
      <c r="K36" s="131"/>
      <c r="L36" s="132"/>
      <c r="R36" s="1" t="s">
        <v>93</v>
      </c>
      <c r="U36" s="1">
        <f t="shared" si="0"/>
      </c>
      <c r="V36" s="1">
        <f t="shared" si="1"/>
      </c>
      <c r="W36" s="1">
        <f t="shared" si="2"/>
      </c>
      <c r="X36" s="1">
        <f t="shared" si="3"/>
      </c>
      <c r="Y36" s="1">
        <f t="shared" si="4"/>
      </c>
      <c r="Z36" s="1">
        <f t="shared" si="5"/>
      </c>
    </row>
    <row r="37" spans="1:26" ht="26.25" customHeight="1" thickBot="1">
      <c r="A37" s="21">
        <v>25</v>
      </c>
      <c r="B37" s="160"/>
      <c r="C37" s="139"/>
      <c r="D37" s="161"/>
      <c r="E37" s="139"/>
      <c r="F37" s="139"/>
      <c r="G37" s="162"/>
      <c r="H37" s="163"/>
      <c r="I37" s="162"/>
      <c r="J37" s="164"/>
      <c r="K37" s="140"/>
      <c r="L37" s="141"/>
      <c r="R37" s="1" t="s">
        <v>96</v>
      </c>
      <c r="U37" s="1">
        <f t="shared" si="0"/>
      </c>
      <c r="V37" s="1">
        <f t="shared" si="1"/>
      </c>
      <c r="W37" s="1">
        <f t="shared" si="2"/>
      </c>
      <c r="X37" s="1">
        <f t="shared" si="3"/>
      </c>
      <c r="Y37" s="1">
        <f t="shared" si="4"/>
      </c>
      <c r="Z37" s="1">
        <f t="shared" si="5"/>
      </c>
    </row>
    <row r="38" spans="1:26" ht="26.25" customHeight="1">
      <c r="A38" s="22">
        <v>26</v>
      </c>
      <c r="B38" s="165"/>
      <c r="C38" s="142"/>
      <c r="D38" s="166"/>
      <c r="E38" s="142"/>
      <c r="F38" s="142"/>
      <c r="G38" s="167"/>
      <c r="H38" s="168"/>
      <c r="I38" s="167"/>
      <c r="J38" s="169"/>
      <c r="K38" s="143"/>
      <c r="L38" s="144"/>
      <c r="R38" s="1" t="s">
        <v>94</v>
      </c>
      <c r="U38" s="1">
        <f t="shared" si="0"/>
      </c>
      <c r="V38" s="1">
        <f t="shared" si="1"/>
      </c>
      <c r="W38" s="1">
        <f t="shared" si="2"/>
      </c>
      <c r="X38" s="1">
        <f t="shared" si="3"/>
      </c>
      <c r="Y38" s="1">
        <f t="shared" si="4"/>
      </c>
      <c r="Z38" s="1">
        <f t="shared" si="5"/>
      </c>
    </row>
    <row r="39" spans="1:26" ht="26.25" customHeight="1">
      <c r="A39" s="17">
        <v>27</v>
      </c>
      <c r="B39" s="146"/>
      <c r="C39" s="129"/>
      <c r="D39" s="147"/>
      <c r="E39" s="129"/>
      <c r="F39" s="129"/>
      <c r="G39" s="130"/>
      <c r="H39" s="148"/>
      <c r="I39" s="130"/>
      <c r="J39" s="149"/>
      <c r="K39" s="131"/>
      <c r="L39" s="132"/>
      <c r="U39" s="1">
        <f t="shared" si="0"/>
      </c>
      <c r="V39" s="1">
        <f t="shared" si="1"/>
      </c>
      <c r="W39" s="1">
        <f t="shared" si="2"/>
      </c>
      <c r="X39" s="1">
        <f t="shared" si="3"/>
      </c>
      <c r="Y39" s="1">
        <f t="shared" si="4"/>
      </c>
      <c r="Z39" s="1">
        <f t="shared" si="5"/>
      </c>
    </row>
    <row r="40" spans="1:26" ht="26.25" customHeight="1">
      <c r="A40" s="17">
        <v>28</v>
      </c>
      <c r="B40" s="146"/>
      <c r="C40" s="129"/>
      <c r="D40" s="147"/>
      <c r="E40" s="129"/>
      <c r="F40" s="129"/>
      <c r="G40" s="130"/>
      <c r="H40" s="148"/>
      <c r="I40" s="130"/>
      <c r="J40" s="149"/>
      <c r="K40" s="131"/>
      <c r="L40" s="132"/>
      <c r="U40" s="1">
        <f t="shared" si="0"/>
      </c>
      <c r="V40" s="1">
        <f t="shared" si="1"/>
      </c>
      <c r="W40" s="1">
        <f t="shared" si="2"/>
      </c>
      <c r="X40" s="1">
        <f t="shared" si="3"/>
      </c>
      <c r="Y40" s="1">
        <f t="shared" si="4"/>
      </c>
      <c r="Z40" s="1">
        <f t="shared" si="5"/>
      </c>
    </row>
    <row r="41" spans="1:26" ht="26.25" customHeight="1">
      <c r="A41" s="17">
        <v>29</v>
      </c>
      <c r="B41" s="146"/>
      <c r="C41" s="129"/>
      <c r="D41" s="147"/>
      <c r="E41" s="129"/>
      <c r="F41" s="129"/>
      <c r="G41" s="130"/>
      <c r="H41" s="148"/>
      <c r="I41" s="130"/>
      <c r="J41" s="149"/>
      <c r="K41" s="131"/>
      <c r="L41" s="132"/>
      <c r="U41" s="1">
        <f t="shared" si="0"/>
      </c>
      <c r="V41" s="1">
        <f t="shared" si="1"/>
      </c>
      <c r="W41" s="1">
        <f t="shared" si="2"/>
      </c>
      <c r="X41" s="1">
        <f t="shared" si="3"/>
      </c>
      <c r="Y41" s="1">
        <f t="shared" si="4"/>
      </c>
      <c r="Z41" s="1">
        <f t="shared" si="5"/>
      </c>
    </row>
    <row r="42" spans="1:26" ht="26.25" customHeight="1" thickBot="1">
      <c r="A42" s="21">
        <v>30</v>
      </c>
      <c r="B42" s="160"/>
      <c r="C42" s="139"/>
      <c r="D42" s="161"/>
      <c r="E42" s="139"/>
      <c r="F42" s="139"/>
      <c r="G42" s="162"/>
      <c r="H42" s="163"/>
      <c r="I42" s="162"/>
      <c r="J42" s="164"/>
      <c r="K42" s="140"/>
      <c r="L42" s="141"/>
      <c r="U42" s="1">
        <f t="shared" si="0"/>
      </c>
      <c r="V42" s="1">
        <f t="shared" si="1"/>
      </c>
      <c r="W42" s="1">
        <f t="shared" si="2"/>
      </c>
      <c r="X42" s="1">
        <f t="shared" si="3"/>
      </c>
      <c r="Y42" s="1">
        <f t="shared" si="4"/>
      </c>
      <c r="Z42" s="1">
        <f t="shared" si="5"/>
      </c>
    </row>
    <row r="43" spans="1:26" ht="26.25" customHeight="1">
      <c r="A43" s="17">
        <v>31</v>
      </c>
      <c r="B43" s="146"/>
      <c r="C43" s="129"/>
      <c r="D43" s="147"/>
      <c r="E43" s="129"/>
      <c r="F43" s="129"/>
      <c r="G43" s="130"/>
      <c r="H43" s="148"/>
      <c r="I43" s="130"/>
      <c r="J43" s="149"/>
      <c r="K43" s="131"/>
      <c r="L43" s="132"/>
      <c r="N43" s="18"/>
      <c r="U43" s="1">
        <f t="shared" si="0"/>
      </c>
      <c r="V43" s="1">
        <f t="shared" si="1"/>
      </c>
      <c r="W43" s="1">
        <f t="shared" si="2"/>
      </c>
      <c r="X43" s="1">
        <f t="shared" si="3"/>
      </c>
      <c r="Y43" s="1">
        <f t="shared" si="4"/>
      </c>
      <c r="Z43" s="1">
        <f t="shared" si="5"/>
      </c>
    </row>
    <row r="44" spans="1:26" ht="26.25" customHeight="1">
      <c r="A44" s="17">
        <v>32</v>
      </c>
      <c r="B44" s="146"/>
      <c r="C44" s="129"/>
      <c r="D44" s="147"/>
      <c r="E44" s="129"/>
      <c r="F44" s="129"/>
      <c r="G44" s="130"/>
      <c r="H44" s="148"/>
      <c r="I44" s="130"/>
      <c r="J44" s="149"/>
      <c r="K44" s="131"/>
      <c r="L44" s="132"/>
      <c r="U44" s="1">
        <f t="shared" si="0"/>
      </c>
      <c r="V44" s="1">
        <f t="shared" si="1"/>
      </c>
      <c r="W44" s="1">
        <f t="shared" si="2"/>
      </c>
      <c r="X44" s="1">
        <f t="shared" si="3"/>
      </c>
      <c r="Y44" s="1">
        <f t="shared" si="4"/>
      </c>
      <c r="Z44" s="1">
        <f t="shared" si="5"/>
      </c>
    </row>
    <row r="45" spans="1:26" ht="26.25" customHeight="1">
      <c r="A45" s="17">
        <v>33</v>
      </c>
      <c r="B45" s="146"/>
      <c r="C45" s="129"/>
      <c r="D45" s="147"/>
      <c r="E45" s="129"/>
      <c r="F45" s="129"/>
      <c r="G45" s="130"/>
      <c r="H45" s="148"/>
      <c r="I45" s="130"/>
      <c r="J45" s="149"/>
      <c r="K45" s="131"/>
      <c r="L45" s="132"/>
      <c r="U45" s="1">
        <f t="shared" si="0"/>
      </c>
      <c r="V45" s="1">
        <f t="shared" si="1"/>
      </c>
      <c r="W45" s="1">
        <f t="shared" si="2"/>
      </c>
      <c r="X45" s="1">
        <f t="shared" si="3"/>
      </c>
      <c r="Y45" s="1">
        <f t="shared" si="4"/>
      </c>
      <c r="Z45" s="1">
        <f t="shared" si="5"/>
      </c>
    </row>
    <row r="46" spans="1:26" ht="26.25" customHeight="1">
      <c r="A46" s="17">
        <v>34</v>
      </c>
      <c r="B46" s="146"/>
      <c r="C46" s="129"/>
      <c r="D46" s="147"/>
      <c r="E46" s="129"/>
      <c r="F46" s="129"/>
      <c r="G46" s="130"/>
      <c r="H46" s="148"/>
      <c r="I46" s="130"/>
      <c r="J46" s="149"/>
      <c r="K46" s="131"/>
      <c r="L46" s="132"/>
      <c r="U46" s="1">
        <f t="shared" si="0"/>
      </c>
      <c r="V46" s="1">
        <f t="shared" si="1"/>
      </c>
      <c r="W46" s="1">
        <f t="shared" si="2"/>
      </c>
      <c r="X46" s="1">
        <f t="shared" si="3"/>
      </c>
      <c r="Y46" s="1">
        <f t="shared" si="4"/>
      </c>
      <c r="Z46" s="1">
        <f t="shared" si="5"/>
      </c>
    </row>
    <row r="47" spans="1:26" ht="26.25" customHeight="1" thickBot="1">
      <c r="A47" s="19">
        <v>35</v>
      </c>
      <c r="B47" s="150"/>
      <c r="C47" s="133"/>
      <c r="D47" s="151"/>
      <c r="E47" s="133"/>
      <c r="F47" s="133"/>
      <c r="G47" s="152"/>
      <c r="H47" s="153"/>
      <c r="I47" s="152"/>
      <c r="J47" s="154"/>
      <c r="K47" s="134"/>
      <c r="L47" s="135"/>
      <c r="U47" s="1">
        <f t="shared" si="0"/>
      </c>
      <c r="V47" s="1">
        <f t="shared" si="1"/>
      </c>
      <c r="W47" s="1">
        <f t="shared" si="2"/>
      </c>
      <c r="X47" s="1">
        <f t="shared" si="3"/>
      </c>
      <c r="Y47" s="1">
        <f t="shared" si="4"/>
      </c>
      <c r="Z47" s="1">
        <f t="shared" si="5"/>
      </c>
    </row>
    <row r="48" spans="1:26" ht="26.25" customHeight="1">
      <c r="A48" s="20">
        <v>36</v>
      </c>
      <c r="B48" s="155"/>
      <c r="C48" s="136"/>
      <c r="D48" s="156"/>
      <c r="E48" s="136"/>
      <c r="F48" s="136"/>
      <c r="G48" s="157"/>
      <c r="H48" s="158"/>
      <c r="I48" s="157"/>
      <c r="J48" s="159"/>
      <c r="K48" s="137"/>
      <c r="L48" s="138"/>
      <c r="U48" s="1">
        <f t="shared" si="0"/>
      </c>
      <c r="V48" s="1">
        <f t="shared" si="1"/>
      </c>
      <c r="W48" s="1">
        <f t="shared" si="2"/>
      </c>
      <c r="X48" s="1">
        <f t="shared" si="3"/>
      </c>
      <c r="Y48" s="1">
        <f t="shared" si="4"/>
      </c>
      <c r="Z48" s="1">
        <f t="shared" si="5"/>
      </c>
    </row>
    <row r="49" spans="1:26" ht="26.25" customHeight="1">
      <c r="A49" s="17">
        <v>37</v>
      </c>
      <c r="B49" s="146"/>
      <c r="C49" s="129"/>
      <c r="D49" s="147"/>
      <c r="E49" s="129"/>
      <c r="F49" s="129"/>
      <c r="G49" s="130"/>
      <c r="H49" s="148"/>
      <c r="I49" s="130"/>
      <c r="J49" s="149"/>
      <c r="K49" s="131"/>
      <c r="L49" s="132"/>
      <c r="U49" s="1">
        <f t="shared" si="0"/>
      </c>
      <c r="V49" s="1">
        <f t="shared" si="1"/>
      </c>
      <c r="W49" s="1">
        <f t="shared" si="2"/>
      </c>
      <c r="X49" s="1">
        <f t="shared" si="3"/>
      </c>
      <c r="Y49" s="1">
        <f t="shared" si="4"/>
      </c>
      <c r="Z49" s="1">
        <f t="shared" si="5"/>
      </c>
    </row>
    <row r="50" spans="1:26" ht="26.25" customHeight="1">
      <c r="A50" s="17">
        <v>38</v>
      </c>
      <c r="B50" s="146"/>
      <c r="C50" s="129"/>
      <c r="D50" s="147"/>
      <c r="E50" s="129"/>
      <c r="F50" s="129"/>
      <c r="G50" s="130"/>
      <c r="H50" s="148"/>
      <c r="I50" s="130"/>
      <c r="J50" s="149"/>
      <c r="K50" s="131"/>
      <c r="L50" s="132"/>
      <c r="U50" s="1">
        <f t="shared" si="0"/>
      </c>
      <c r="V50" s="1">
        <f t="shared" si="1"/>
      </c>
      <c r="W50" s="1">
        <f t="shared" si="2"/>
      </c>
      <c r="X50" s="1">
        <f t="shared" si="3"/>
      </c>
      <c r="Y50" s="1">
        <f t="shared" si="4"/>
      </c>
      <c r="Z50" s="1">
        <f t="shared" si="5"/>
      </c>
    </row>
    <row r="51" spans="1:26" ht="26.25" customHeight="1">
      <c r="A51" s="17">
        <v>39</v>
      </c>
      <c r="B51" s="146"/>
      <c r="C51" s="129"/>
      <c r="D51" s="147"/>
      <c r="E51" s="129"/>
      <c r="F51" s="129"/>
      <c r="G51" s="130"/>
      <c r="H51" s="148"/>
      <c r="I51" s="130"/>
      <c r="J51" s="149"/>
      <c r="K51" s="131"/>
      <c r="L51" s="132"/>
      <c r="U51" s="1">
        <f t="shared" si="0"/>
      </c>
      <c r="V51" s="1">
        <f t="shared" si="1"/>
      </c>
      <c r="W51" s="1">
        <f t="shared" si="2"/>
      </c>
      <c r="X51" s="1">
        <f t="shared" si="3"/>
      </c>
      <c r="Y51" s="1">
        <f t="shared" si="4"/>
      </c>
      <c r="Z51" s="1">
        <f t="shared" si="5"/>
      </c>
    </row>
    <row r="52" spans="1:26" ht="26.25" customHeight="1" thickBot="1">
      <c r="A52" s="19">
        <v>40</v>
      </c>
      <c r="B52" s="150"/>
      <c r="C52" s="133"/>
      <c r="D52" s="151"/>
      <c r="E52" s="133"/>
      <c r="F52" s="133"/>
      <c r="G52" s="152"/>
      <c r="H52" s="153"/>
      <c r="I52" s="152"/>
      <c r="J52" s="154"/>
      <c r="K52" s="134"/>
      <c r="L52" s="135"/>
      <c r="U52" s="1">
        <f t="shared" si="0"/>
      </c>
      <c r="V52" s="1">
        <f t="shared" si="1"/>
      </c>
      <c r="W52" s="1">
        <f t="shared" si="2"/>
      </c>
      <c r="X52" s="1">
        <f t="shared" si="3"/>
      </c>
      <c r="Y52" s="1">
        <f t="shared" si="4"/>
      </c>
      <c r="Z52" s="1">
        <f t="shared" si="5"/>
      </c>
    </row>
    <row r="53" spans="1:26" ht="26.25" customHeight="1">
      <c r="A53" s="20">
        <v>41</v>
      </c>
      <c r="B53" s="155"/>
      <c r="C53" s="136"/>
      <c r="D53" s="156"/>
      <c r="E53" s="136"/>
      <c r="F53" s="136"/>
      <c r="G53" s="157"/>
      <c r="H53" s="158"/>
      <c r="I53" s="157"/>
      <c r="J53" s="159"/>
      <c r="K53" s="137"/>
      <c r="L53" s="138"/>
      <c r="U53" s="1">
        <f t="shared" si="0"/>
      </c>
      <c r="V53" s="1">
        <f t="shared" si="1"/>
      </c>
      <c r="W53" s="1">
        <f t="shared" si="2"/>
      </c>
      <c r="X53" s="1">
        <f t="shared" si="3"/>
      </c>
      <c r="Y53" s="1">
        <f t="shared" si="4"/>
      </c>
      <c r="Z53" s="1">
        <f t="shared" si="5"/>
      </c>
    </row>
    <row r="54" spans="1:26" ht="26.25" customHeight="1">
      <c r="A54" s="17">
        <v>42</v>
      </c>
      <c r="B54" s="146"/>
      <c r="C54" s="129"/>
      <c r="D54" s="147"/>
      <c r="E54" s="129"/>
      <c r="F54" s="129"/>
      <c r="G54" s="130"/>
      <c r="H54" s="148"/>
      <c r="I54" s="130"/>
      <c r="J54" s="149"/>
      <c r="K54" s="131"/>
      <c r="L54" s="132"/>
      <c r="U54" s="1">
        <f t="shared" si="0"/>
      </c>
      <c r="V54" s="1">
        <f t="shared" si="1"/>
      </c>
      <c r="W54" s="1">
        <f t="shared" si="2"/>
      </c>
      <c r="X54" s="1">
        <f t="shared" si="3"/>
      </c>
      <c r="Y54" s="1">
        <f t="shared" si="4"/>
      </c>
      <c r="Z54" s="1">
        <f t="shared" si="5"/>
      </c>
    </row>
    <row r="55" spans="1:26" ht="26.25" customHeight="1">
      <c r="A55" s="17">
        <v>43</v>
      </c>
      <c r="B55" s="146"/>
      <c r="C55" s="129"/>
      <c r="D55" s="147"/>
      <c r="E55" s="129"/>
      <c r="F55" s="129"/>
      <c r="G55" s="130"/>
      <c r="H55" s="148"/>
      <c r="I55" s="130"/>
      <c r="J55" s="149"/>
      <c r="K55" s="131"/>
      <c r="L55" s="132"/>
      <c r="U55" s="1">
        <f t="shared" si="0"/>
      </c>
      <c r="V55" s="1">
        <f t="shared" si="1"/>
      </c>
      <c r="W55" s="1">
        <f t="shared" si="2"/>
      </c>
      <c r="X55" s="1">
        <f t="shared" si="3"/>
      </c>
      <c r="Y55" s="1">
        <f t="shared" si="4"/>
      </c>
      <c r="Z55" s="1">
        <f t="shared" si="5"/>
      </c>
    </row>
    <row r="56" spans="1:26" ht="26.25" customHeight="1">
      <c r="A56" s="17">
        <v>44</v>
      </c>
      <c r="B56" s="146"/>
      <c r="C56" s="129"/>
      <c r="D56" s="147"/>
      <c r="E56" s="129"/>
      <c r="F56" s="129"/>
      <c r="G56" s="130"/>
      <c r="H56" s="148"/>
      <c r="I56" s="130"/>
      <c r="J56" s="149"/>
      <c r="K56" s="131"/>
      <c r="L56" s="132"/>
      <c r="U56" s="1">
        <f t="shared" si="0"/>
      </c>
      <c r="V56" s="1">
        <f t="shared" si="1"/>
      </c>
      <c r="W56" s="1">
        <f t="shared" si="2"/>
      </c>
      <c r="X56" s="1">
        <f t="shared" si="3"/>
      </c>
      <c r="Y56" s="1">
        <f t="shared" si="4"/>
      </c>
      <c r="Z56" s="1">
        <f t="shared" si="5"/>
      </c>
    </row>
    <row r="57" spans="1:26" ht="26.25" customHeight="1" thickBot="1">
      <c r="A57" s="21">
        <v>45</v>
      </c>
      <c r="B57" s="160"/>
      <c r="C57" s="139"/>
      <c r="D57" s="161"/>
      <c r="E57" s="139"/>
      <c r="F57" s="139"/>
      <c r="G57" s="162"/>
      <c r="H57" s="163"/>
      <c r="I57" s="162"/>
      <c r="J57" s="164"/>
      <c r="K57" s="140"/>
      <c r="L57" s="141"/>
      <c r="U57" s="1">
        <f t="shared" si="0"/>
      </c>
      <c r="V57" s="1">
        <f t="shared" si="1"/>
      </c>
      <c r="W57" s="1">
        <f t="shared" si="2"/>
      </c>
      <c r="X57" s="1">
        <f t="shared" si="3"/>
      </c>
      <c r="Y57" s="1">
        <f t="shared" si="4"/>
      </c>
      <c r="Z57" s="1">
        <f t="shared" si="5"/>
      </c>
    </row>
    <row r="58" spans="1:26" ht="26.25" customHeight="1">
      <c r="A58" s="20">
        <v>46</v>
      </c>
      <c r="B58" s="155"/>
      <c r="C58" s="136"/>
      <c r="D58" s="156"/>
      <c r="E58" s="136"/>
      <c r="F58" s="136"/>
      <c r="G58" s="157"/>
      <c r="H58" s="158"/>
      <c r="I58" s="157"/>
      <c r="J58" s="159"/>
      <c r="K58" s="137"/>
      <c r="L58" s="138"/>
      <c r="U58" s="1">
        <f t="shared" si="0"/>
      </c>
      <c r="V58" s="1">
        <f t="shared" si="1"/>
      </c>
      <c r="W58" s="1">
        <f t="shared" si="2"/>
      </c>
      <c r="X58" s="1">
        <f t="shared" si="3"/>
      </c>
      <c r="Y58" s="1">
        <f t="shared" si="4"/>
      </c>
      <c r="Z58" s="1">
        <f t="shared" si="5"/>
      </c>
    </row>
    <row r="59" spans="1:26" ht="26.25" customHeight="1">
      <c r="A59" s="17">
        <v>47</v>
      </c>
      <c r="B59" s="146"/>
      <c r="C59" s="129"/>
      <c r="D59" s="147"/>
      <c r="E59" s="129"/>
      <c r="F59" s="129"/>
      <c r="G59" s="130"/>
      <c r="H59" s="148"/>
      <c r="I59" s="130"/>
      <c r="J59" s="149"/>
      <c r="K59" s="131"/>
      <c r="L59" s="132"/>
      <c r="U59" s="1">
        <f t="shared" si="0"/>
      </c>
      <c r="V59" s="1">
        <f t="shared" si="1"/>
      </c>
      <c r="W59" s="1">
        <f t="shared" si="2"/>
      </c>
      <c r="X59" s="1">
        <f t="shared" si="3"/>
      </c>
      <c r="Y59" s="1">
        <f t="shared" si="4"/>
      </c>
      <c r="Z59" s="1">
        <f t="shared" si="5"/>
      </c>
    </row>
    <row r="60" spans="1:26" ht="26.25" customHeight="1">
      <c r="A60" s="17">
        <v>48</v>
      </c>
      <c r="B60" s="146"/>
      <c r="C60" s="129"/>
      <c r="D60" s="147"/>
      <c r="E60" s="129"/>
      <c r="F60" s="129"/>
      <c r="G60" s="130"/>
      <c r="H60" s="148"/>
      <c r="I60" s="130"/>
      <c r="J60" s="149"/>
      <c r="K60" s="131"/>
      <c r="L60" s="132"/>
      <c r="U60" s="1">
        <f t="shared" si="0"/>
      </c>
      <c r="V60" s="1">
        <f t="shared" si="1"/>
      </c>
      <c r="W60" s="1">
        <f t="shared" si="2"/>
      </c>
      <c r="X60" s="1">
        <f t="shared" si="3"/>
      </c>
      <c r="Y60" s="1">
        <f t="shared" si="4"/>
      </c>
      <c r="Z60" s="1">
        <f t="shared" si="5"/>
      </c>
    </row>
    <row r="61" spans="1:26" ht="26.25" customHeight="1">
      <c r="A61" s="17">
        <v>49</v>
      </c>
      <c r="B61" s="146"/>
      <c r="C61" s="129"/>
      <c r="D61" s="147"/>
      <c r="E61" s="129"/>
      <c r="F61" s="129"/>
      <c r="G61" s="130"/>
      <c r="H61" s="148"/>
      <c r="I61" s="130"/>
      <c r="J61" s="149"/>
      <c r="K61" s="131"/>
      <c r="L61" s="132"/>
      <c r="U61" s="1">
        <f t="shared" si="0"/>
      </c>
      <c r="V61" s="1">
        <f t="shared" si="1"/>
      </c>
      <c r="W61" s="1">
        <f t="shared" si="2"/>
      </c>
      <c r="X61" s="1">
        <f t="shared" si="3"/>
      </c>
      <c r="Y61" s="1">
        <f t="shared" si="4"/>
      </c>
      <c r="Z61" s="1">
        <f t="shared" si="5"/>
      </c>
    </row>
    <row r="62" spans="1:26" ht="26.25" customHeight="1" thickBot="1">
      <c r="A62" s="21">
        <v>50</v>
      </c>
      <c r="B62" s="160"/>
      <c r="C62" s="139"/>
      <c r="D62" s="161"/>
      <c r="E62" s="139"/>
      <c r="F62" s="139"/>
      <c r="G62" s="162"/>
      <c r="H62" s="163"/>
      <c r="I62" s="162"/>
      <c r="J62" s="164"/>
      <c r="K62" s="140"/>
      <c r="L62" s="141"/>
      <c r="U62" s="1">
        <f t="shared" si="0"/>
      </c>
      <c r="V62" s="1">
        <f t="shared" si="1"/>
      </c>
      <c r="W62" s="1">
        <f t="shared" si="2"/>
      </c>
      <c r="X62" s="1">
        <f t="shared" si="3"/>
      </c>
      <c r="Y62" s="1">
        <f t="shared" si="4"/>
      </c>
      <c r="Z62" s="1">
        <f t="shared" si="5"/>
      </c>
    </row>
    <row r="63" spans="1:26" ht="26.25" customHeight="1">
      <c r="A63" s="20">
        <v>51</v>
      </c>
      <c r="B63" s="155"/>
      <c r="C63" s="136"/>
      <c r="D63" s="156"/>
      <c r="E63" s="136"/>
      <c r="F63" s="136"/>
      <c r="G63" s="157"/>
      <c r="H63" s="158"/>
      <c r="I63" s="157"/>
      <c r="J63" s="159"/>
      <c r="K63" s="137"/>
      <c r="L63" s="138"/>
      <c r="U63" s="1">
        <f t="shared" si="0"/>
      </c>
      <c r="V63" s="1">
        <f t="shared" si="1"/>
      </c>
      <c r="W63" s="1">
        <f t="shared" si="2"/>
      </c>
      <c r="X63" s="1">
        <f t="shared" si="3"/>
      </c>
      <c r="Y63" s="1">
        <f t="shared" si="4"/>
      </c>
      <c r="Z63" s="1">
        <f t="shared" si="5"/>
      </c>
    </row>
    <row r="64" spans="1:26" ht="26.25" customHeight="1">
      <c r="A64" s="17">
        <v>52</v>
      </c>
      <c r="B64" s="146"/>
      <c r="C64" s="129"/>
      <c r="D64" s="147"/>
      <c r="E64" s="129"/>
      <c r="F64" s="129"/>
      <c r="G64" s="130"/>
      <c r="H64" s="148"/>
      <c r="I64" s="130"/>
      <c r="J64" s="149"/>
      <c r="K64" s="131"/>
      <c r="L64" s="132"/>
      <c r="U64" s="1">
        <f t="shared" si="0"/>
      </c>
      <c r="V64" s="1">
        <f t="shared" si="1"/>
      </c>
      <c r="W64" s="1">
        <f t="shared" si="2"/>
      </c>
      <c r="X64" s="1">
        <f t="shared" si="3"/>
      </c>
      <c r="Y64" s="1">
        <f t="shared" si="4"/>
      </c>
      <c r="Z64" s="1">
        <f t="shared" si="5"/>
      </c>
    </row>
    <row r="65" spans="1:26" ht="26.25" customHeight="1">
      <c r="A65" s="17">
        <v>53</v>
      </c>
      <c r="B65" s="146"/>
      <c r="C65" s="129"/>
      <c r="D65" s="147"/>
      <c r="E65" s="129"/>
      <c r="F65" s="129"/>
      <c r="G65" s="130"/>
      <c r="H65" s="148"/>
      <c r="I65" s="130"/>
      <c r="J65" s="149"/>
      <c r="K65" s="131"/>
      <c r="L65" s="132"/>
      <c r="U65" s="1">
        <f t="shared" si="0"/>
      </c>
      <c r="V65" s="1">
        <f t="shared" si="1"/>
      </c>
      <c r="W65" s="1">
        <f t="shared" si="2"/>
      </c>
      <c r="X65" s="1">
        <f t="shared" si="3"/>
      </c>
      <c r="Y65" s="1">
        <f t="shared" si="4"/>
      </c>
      <c r="Z65" s="1">
        <f t="shared" si="5"/>
      </c>
    </row>
    <row r="66" spans="1:26" ht="26.25" customHeight="1">
      <c r="A66" s="17">
        <v>54</v>
      </c>
      <c r="B66" s="146"/>
      <c r="C66" s="129"/>
      <c r="D66" s="147"/>
      <c r="E66" s="129"/>
      <c r="F66" s="129"/>
      <c r="G66" s="130"/>
      <c r="H66" s="148"/>
      <c r="I66" s="130"/>
      <c r="J66" s="149"/>
      <c r="K66" s="131"/>
      <c r="L66" s="132"/>
      <c r="U66" s="1">
        <f t="shared" si="0"/>
      </c>
      <c r="V66" s="1">
        <f t="shared" si="1"/>
      </c>
      <c r="W66" s="1">
        <f t="shared" si="2"/>
      </c>
      <c r="X66" s="1">
        <f t="shared" si="3"/>
      </c>
      <c r="Y66" s="1">
        <f t="shared" si="4"/>
      </c>
      <c r="Z66" s="1">
        <f t="shared" si="5"/>
      </c>
    </row>
    <row r="67" spans="1:26" ht="26.25" customHeight="1" thickBot="1">
      <c r="A67" s="21">
        <v>55</v>
      </c>
      <c r="B67" s="160"/>
      <c r="C67" s="139"/>
      <c r="D67" s="161"/>
      <c r="E67" s="139"/>
      <c r="F67" s="139"/>
      <c r="G67" s="162"/>
      <c r="H67" s="163"/>
      <c r="I67" s="162"/>
      <c r="J67" s="164"/>
      <c r="K67" s="140"/>
      <c r="L67" s="141"/>
      <c r="U67" s="1">
        <f t="shared" si="0"/>
      </c>
      <c r="V67" s="1">
        <f t="shared" si="1"/>
      </c>
      <c r="W67" s="1">
        <f t="shared" si="2"/>
      </c>
      <c r="X67" s="1">
        <f t="shared" si="3"/>
      </c>
      <c r="Y67" s="1">
        <f t="shared" si="4"/>
      </c>
      <c r="Z67" s="1">
        <f t="shared" si="5"/>
      </c>
    </row>
    <row r="68" spans="1:26" ht="26.25" customHeight="1">
      <c r="A68" s="20">
        <v>56</v>
      </c>
      <c r="B68" s="155"/>
      <c r="C68" s="136"/>
      <c r="D68" s="156"/>
      <c r="E68" s="136"/>
      <c r="F68" s="136"/>
      <c r="G68" s="157"/>
      <c r="H68" s="158"/>
      <c r="I68" s="157"/>
      <c r="J68" s="159"/>
      <c r="K68" s="137"/>
      <c r="L68" s="138"/>
      <c r="U68" s="1">
        <f t="shared" si="0"/>
      </c>
      <c r="V68" s="1">
        <f t="shared" si="1"/>
      </c>
      <c r="W68" s="1">
        <f t="shared" si="2"/>
      </c>
      <c r="X68" s="1">
        <f t="shared" si="3"/>
      </c>
      <c r="Y68" s="1">
        <f t="shared" si="4"/>
      </c>
      <c r="Z68" s="1">
        <f t="shared" si="5"/>
      </c>
    </row>
    <row r="69" spans="1:26" ht="26.25" customHeight="1">
      <c r="A69" s="17">
        <v>57</v>
      </c>
      <c r="B69" s="146"/>
      <c r="C69" s="129"/>
      <c r="D69" s="147"/>
      <c r="E69" s="129"/>
      <c r="F69" s="129"/>
      <c r="G69" s="130"/>
      <c r="H69" s="148"/>
      <c r="I69" s="130"/>
      <c r="J69" s="149"/>
      <c r="K69" s="131"/>
      <c r="L69" s="132"/>
      <c r="U69" s="1">
        <f t="shared" si="0"/>
      </c>
      <c r="V69" s="1">
        <f t="shared" si="1"/>
      </c>
      <c r="W69" s="1">
        <f t="shared" si="2"/>
      </c>
      <c r="X69" s="1">
        <f t="shared" si="3"/>
      </c>
      <c r="Y69" s="1">
        <f t="shared" si="4"/>
      </c>
      <c r="Z69" s="1">
        <f t="shared" si="5"/>
      </c>
    </row>
    <row r="70" spans="1:26" ht="26.25" customHeight="1">
      <c r="A70" s="17">
        <v>58</v>
      </c>
      <c r="B70" s="146"/>
      <c r="C70" s="129"/>
      <c r="D70" s="147"/>
      <c r="E70" s="129"/>
      <c r="F70" s="129"/>
      <c r="G70" s="130"/>
      <c r="H70" s="148"/>
      <c r="I70" s="130"/>
      <c r="J70" s="149"/>
      <c r="K70" s="131"/>
      <c r="L70" s="132"/>
      <c r="U70" s="1">
        <f t="shared" si="0"/>
      </c>
      <c r="V70" s="1">
        <f t="shared" si="1"/>
      </c>
      <c r="W70" s="1">
        <f t="shared" si="2"/>
      </c>
      <c r="X70" s="1">
        <f t="shared" si="3"/>
      </c>
      <c r="Y70" s="1">
        <f t="shared" si="4"/>
      </c>
      <c r="Z70" s="1">
        <f t="shared" si="5"/>
      </c>
    </row>
    <row r="71" spans="1:26" ht="26.25" customHeight="1">
      <c r="A71" s="17">
        <v>59</v>
      </c>
      <c r="B71" s="146"/>
      <c r="C71" s="129"/>
      <c r="D71" s="147"/>
      <c r="E71" s="129"/>
      <c r="F71" s="129"/>
      <c r="G71" s="130"/>
      <c r="H71" s="148"/>
      <c r="I71" s="130"/>
      <c r="J71" s="149"/>
      <c r="K71" s="131"/>
      <c r="L71" s="132"/>
      <c r="U71" s="1">
        <f t="shared" si="0"/>
      </c>
      <c r="V71" s="1">
        <f t="shared" si="1"/>
      </c>
      <c r="W71" s="1">
        <f t="shared" si="2"/>
      </c>
      <c r="X71" s="1">
        <f t="shared" si="3"/>
      </c>
      <c r="Y71" s="1">
        <f t="shared" si="4"/>
      </c>
      <c r="Z71" s="1">
        <f t="shared" si="5"/>
      </c>
    </row>
    <row r="72" spans="1:26" ht="26.25" customHeight="1" thickBot="1">
      <c r="A72" s="21">
        <v>60</v>
      </c>
      <c r="B72" s="160"/>
      <c r="C72" s="139"/>
      <c r="D72" s="161"/>
      <c r="E72" s="139"/>
      <c r="F72" s="139"/>
      <c r="G72" s="162"/>
      <c r="H72" s="163"/>
      <c r="I72" s="162"/>
      <c r="J72" s="164"/>
      <c r="K72" s="140"/>
      <c r="L72" s="141"/>
      <c r="U72" s="1">
        <f t="shared" si="0"/>
      </c>
      <c r="V72" s="1">
        <f t="shared" si="1"/>
      </c>
      <c r="W72" s="1">
        <f t="shared" si="2"/>
      </c>
      <c r="X72" s="1">
        <f t="shared" si="3"/>
      </c>
      <c r="Y72" s="1">
        <f t="shared" si="4"/>
      </c>
      <c r="Z72" s="1">
        <f t="shared" si="5"/>
      </c>
    </row>
    <row r="73" spans="1:26" ht="26.25" customHeight="1">
      <c r="A73" s="20">
        <v>61</v>
      </c>
      <c r="B73" s="155"/>
      <c r="C73" s="136"/>
      <c r="D73" s="156"/>
      <c r="E73" s="136"/>
      <c r="F73" s="136"/>
      <c r="G73" s="157"/>
      <c r="H73" s="158"/>
      <c r="I73" s="157"/>
      <c r="J73" s="159"/>
      <c r="K73" s="137"/>
      <c r="L73" s="138"/>
      <c r="U73" s="1">
        <f t="shared" si="0"/>
      </c>
      <c r="V73" s="1">
        <f t="shared" si="1"/>
      </c>
      <c r="W73" s="1">
        <f t="shared" si="2"/>
      </c>
      <c r="X73" s="1">
        <f t="shared" si="3"/>
      </c>
      <c r="Y73" s="1">
        <f t="shared" si="4"/>
      </c>
      <c r="Z73" s="1">
        <f t="shared" si="5"/>
      </c>
    </row>
    <row r="74" spans="1:26" ht="26.25" customHeight="1">
      <c r="A74" s="17">
        <v>62</v>
      </c>
      <c r="B74" s="146"/>
      <c r="C74" s="129"/>
      <c r="D74" s="147"/>
      <c r="E74" s="129"/>
      <c r="F74" s="129"/>
      <c r="G74" s="130"/>
      <c r="H74" s="148"/>
      <c r="I74" s="130"/>
      <c r="J74" s="149"/>
      <c r="K74" s="131"/>
      <c r="L74" s="132"/>
      <c r="U74" s="1">
        <f t="shared" si="0"/>
      </c>
      <c r="V74" s="1">
        <f t="shared" si="1"/>
      </c>
      <c r="W74" s="1">
        <f t="shared" si="2"/>
      </c>
      <c r="X74" s="1">
        <f t="shared" si="3"/>
      </c>
      <c r="Y74" s="1">
        <f t="shared" si="4"/>
      </c>
      <c r="Z74" s="1">
        <f t="shared" si="5"/>
      </c>
    </row>
    <row r="75" spans="1:26" ht="26.25" customHeight="1">
      <c r="A75" s="17">
        <v>63</v>
      </c>
      <c r="B75" s="146"/>
      <c r="C75" s="129"/>
      <c r="D75" s="147"/>
      <c r="E75" s="129"/>
      <c r="F75" s="129"/>
      <c r="G75" s="130"/>
      <c r="H75" s="148"/>
      <c r="I75" s="130"/>
      <c r="J75" s="149"/>
      <c r="K75" s="131"/>
      <c r="L75" s="132"/>
      <c r="U75" s="1">
        <f t="shared" si="0"/>
      </c>
      <c r="V75" s="1">
        <f t="shared" si="1"/>
      </c>
      <c r="W75" s="1">
        <f t="shared" si="2"/>
      </c>
      <c r="X75" s="1">
        <f t="shared" si="3"/>
      </c>
      <c r="Y75" s="1">
        <f t="shared" si="4"/>
      </c>
      <c r="Z75" s="1">
        <f t="shared" si="5"/>
      </c>
    </row>
    <row r="76" spans="1:26" ht="26.25" customHeight="1">
      <c r="A76" s="17">
        <v>64</v>
      </c>
      <c r="B76" s="146"/>
      <c r="C76" s="129"/>
      <c r="D76" s="147"/>
      <c r="E76" s="129"/>
      <c r="F76" s="129"/>
      <c r="G76" s="130"/>
      <c r="H76" s="148"/>
      <c r="I76" s="130"/>
      <c r="J76" s="149"/>
      <c r="K76" s="131"/>
      <c r="L76" s="132"/>
      <c r="U76" s="1">
        <f t="shared" si="0"/>
      </c>
      <c r="V76" s="1">
        <f t="shared" si="1"/>
      </c>
      <c r="W76" s="1">
        <f t="shared" si="2"/>
      </c>
      <c r="X76" s="1">
        <f t="shared" si="3"/>
      </c>
      <c r="Y76" s="1">
        <f t="shared" si="4"/>
      </c>
      <c r="Z76" s="1">
        <f t="shared" si="5"/>
      </c>
    </row>
    <row r="77" spans="1:26" ht="26.25" customHeight="1" thickBot="1">
      <c r="A77" s="21">
        <v>65</v>
      </c>
      <c r="B77" s="160"/>
      <c r="C77" s="139"/>
      <c r="D77" s="161"/>
      <c r="E77" s="139"/>
      <c r="F77" s="139"/>
      <c r="G77" s="162"/>
      <c r="H77" s="163"/>
      <c r="I77" s="162"/>
      <c r="J77" s="164"/>
      <c r="K77" s="140"/>
      <c r="L77" s="141"/>
      <c r="U77" s="1">
        <f t="shared" si="0"/>
      </c>
      <c r="V77" s="1">
        <f t="shared" si="1"/>
      </c>
      <c r="W77" s="1">
        <f t="shared" si="2"/>
      </c>
      <c r="X77" s="1">
        <f t="shared" si="3"/>
      </c>
      <c r="Y77" s="1">
        <f t="shared" si="4"/>
      </c>
      <c r="Z77" s="1">
        <f t="shared" si="5"/>
      </c>
    </row>
    <row r="78" spans="1:26" ht="26.25" customHeight="1">
      <c r="A78" s="20">
        <v>66</v>
      </c>
      <c r="B78" s="155"/>
      <c r="C78" s="136"/>
      <c r="D78" s="156"/>
      <c r="E78" s="136"/>
      <c r="F78" s="136"/>
      <c r="G78" s="157"/>
      <c r="H78" s="158"/>
      <c r="I78" s="157"/>
      <c r="J78" s="159"/>
      <c r="K78" s="137"/>
      <c r="L78" s="138"/>
      <c r="U78" s="1">
        <f aca="true" t="shared" si="6" ref="U78:U112">E78&amp;G78</f>
      </c>
      <c r="V78" s="1">
        <f aca="true" t="shared" si="7" ref="V78:V112">E78&amp;I78</f>
      </c>
      <c r="W78" s="1">
        <f aca="true" t="shared" si="8" ref="W78:W112">E78&amp;K78</f>
      </c>
      <c r="X78" s="1">
        <f aca="true" t="shared" si="9" ref="X78:X112">E78&amp;L78</f>
      </c>
      <c r="Y78" s="1">
        <f aca="true" t="shared" si="10" ref="Y78:Y112">E78&amp;K78</f>
      </c>
      <c r="Z78" s="1">
        <f aca="true" t="shared" si="11" ref="Z78:Z112">E78&amp;L78</f>
      </c>
    </row>
    <row r="79" spans="1:26" ht="26.25" customHeight="1">
      <c r="A79" s="17">
        <v>67</v>
      </c>
      <c r="B79" s="146"/>
      <c r="C79" s="129"/>
      <c r="D79" s="147"/>
      <c r="E79" s="129"/>
      <c r="F79" s="129"/>
      <c r="G79" s="130"/>
      <c r="H79" s="148"/>
      <c r="I79" s="130"/>
      <c r="J79" s="149"/>
      <c r="K79" s="131"/>
      <c r="L79" s="132"/>
      <c r="U79" s="1">
        <f t="shared" si="6"/>
      </c>
      <c r="V79" s="1">
        <f t="shared" si="7"/>
      </c>
      <c r="W79" s="1">
        <f t="shared" si="8"/>
      </c>
      <c r="X79" s="1">
        <f t="shared" si="9"/>
      </c>
      <c r="Y79" s="1">
        <f t="shared" si="10"/>
      </c>
      <c r="Z79" s="1">
        <f t="shared" si="11"/>
      </c>
    </row>
    <row r="80" spans="1:26" ht="26.25" customHeight="1">
      <c r="A80" s="17">
        <v>68</v>
      </c>
      <c r="B80" s="146"/>
      <c r="C80" s="129"/>
      <c r="D80" s="147"/>
      <c r="E80" s="129"/>
      <c r="F80" s="129"/>
      <c r="G80" s="130"/>
      <c r="H80" s="148"/>
      <c r="I80" s="130"/>
      <c r="J80" s="149"/>
      <c r="K80" s="131"/>
      <c r="L80" s="132"/>
      <c r="U80" s="1">
        <f t="shared" si="6"/>
      </c>
      <c r="V80" s="1">
        <f t="shared" si="7"/>
      </c>
      <c r="W80" s="1">
        <f t="shared" si="8"/>
      </c>
      <c r="X80" s="1">
        <f t="shared" si="9"/>
      </c>
      <c r="Y80" s="1">
        <f t="shared" si="10"/>
      </c>
      <c r="Z80" s="1">
        <f t="shared" si="11"/>
      </c>
    </row>
    <row r="81" spans="1:26" ht="26.25" customHeight="1">
      <c r="A81" s="17">
        <v>69</v>
      </c>
      <c r="B81" s="146"/>
      <c r="C81" s="129"/>
      <c r="D81" s="147"/>
      <c r="E81" s="129"/>
      <c r="F81" s="129"/>
      <c r="G81" s="130"/>
      <c r="H81" s="148"/>
      <c r="I81" s="130"/>
      <c r="J81" s="149"/>
      <c r="K81" s="131"/>
      <c r="L81" s="132"/>
      <c r="U81" s="1">
        <f t="shared" si="6"/>
      </c>
      <c r="V81" s="1">
        <f t="shared" si="7"/>
      </c>
      <c r="W81" s="1">
        <f t="shared" si="8"/>
      </c>
      <c r="X81" s="1">
        <f t="shared" si="9"/>
      </c>
      <c r="Y81" s="1">
        <f t="shared" si="10"/>
      </c>
      <c r="Z81" s="1">
        <f t="shared" si="11"/>
      </c>
    </row>
    <row r="82" spans="1:26" ht="26.25" customHeight="1" thickBot="1">
      <c r="A82" s="21">
        <v>70</v>
      </c>
      <c r="B82" s="160"/>
      <c r="C82" s="139"/>
      <c r="D82" s="161"/>
      <c r="E82" s="139"/>
      <c r="F82" s="139"/>
      <c r="G82" s="162"/>
      <c r="H82" s="163"/>
      <c r="I82" s="162"/>
      <c r="J82" s="164"/>
      <c r="K82" s="140"/>
      <c r="L82" s="141"/>
      <c r="U82" s="1">
        <f t="shared" si="6"/>
      </c>
      <c r="V82" s="1">
        <f t="shared" si="7"/>
      </c>
      <c r="W82" s="1">
        <f t="shared" si="8"/>
      </c>
      <c r="X82" s="1">
        <f t="shared" si="9"/>
      </c>
      <c r="Y82" s="1">
        <f t="shared" si="10"/>
      </c>
      <c r="Z82" s="1">
        <f t="shared" si="11"/>
      </c>
    </row>
    <row r="83" spans="1:26" ht="26.25" customHeight="1">
      <c r="A83" s="115">
        <v>71</v>
      </c>
      <c r="B83" s="155"/>
      <c r="C83" s="136"/>
      <c r="D83" s="156"/>
      <c r="E83" s="136"/>
      <c r="F83" s="136"/>
      <c r="G83" s="157"/>
      <c r="H83" s="158"/>
      <c r="I83" s="157"/>
      <c r="J83" s="159"/>
      <c r="K83" s="137"/>
      <c r="L83" s="138"/>
      <c r="U83" s="1">
        <f t="shared" si="6"/>
      </c>
      <c r="V83" s="1">
        <f t="shared" si="7"/>
      </c>
      <c r="W83" s="1">
        <f t="shared" si="8"/>
      </c>
      <c r="X83" s="1">
        <f t="shared" si="9"/>
      </c>
      <c r="Y83" s="1">
        <f t="shared" si="10"/>
      </c>
      <c r="Z83" s="1">
        <f t="shared" si="11"/>
      </c>
    </row>
    <row r="84" spans="1:26" ht="26.25" customHeight="1">
      <c r="A84" s="115">
        <v>72</v>
      </c>
      <c r="B84" s="146"/>
      <c r="C84" s="129"/>
      <c r="D84" s="147"/>
      <c r="E84" s="129"/>
      <c r="F84" s="129"/>
      <c r="G84" s="130"/>
      <c r="H84" s="148"/>
      <c r="I84" s="130"/>
      <c r="J84" s="149"/>
      <c r="K84" s="131"/>
      <c r="L84" s="132"/>
      <c r="U84" s="1">
        <f t="shared" si="6"/>
      </c>
      <c r="V84" s="1">
        <f t="shared" si="7"/>
      </c>
      <c r="W84" s="1">
        <f t="shared" si="8"/>
      </c>
      <c r="X84" s="1">
        <f t="shared" si="9"/>
      </c>
      <c r="Y84" s="1">
        <f t="shared" si="10"/>
      </c>
      <c r="Z84" s="1">
        <f t="shared" si="11"/>
      </c>
    </row>
    <row r="85" spans="1:26" ht="26.25" customHeight="1">
      <c r="A85" s="115">
        <v>73</v>
      </c>
      <c r="B85" s="146"/>
      <c r="C85" s="129"/>
      <c r="D85" s="147"/>
      <c r="E85" s="129"/>
      <c r="F85" s="129"/>
      <c r="G85" s="130"/>
      <c r="H85" s="148"/>
      <c r="I85" s="130"/>
      <c r="J85" s="149"/>
      <c r="K85" s="131"/>
      <c r="L85" s="132"/>
      <c r="U85" s="1">
        <f t="shared" si="6"/>
      </c>
      <c r="V85" s="1">
        <f t="shared" si="7"/>
      </c>
      <c r="W85" s="1">
        <f t="shared" si="8"/>
      </c>
      <c r="X85" s="1">
        <f t="shared" si="9"/>
      </c>
      <c r="Y85" s="1">
        <f t="shared" si="10"/>
      </c>
      <c r="Z85" s="1">
        <f t="shared" si="11"/>
      </c>
    </row>
    <row r="86" spans="1:26" ht="26.25" customHeight="1">
      <c r="A86" s="115">
        <v>74</v>
      </c>
      <c r="B86" s="146"/>
      <c r="C86" s="129"/>
      <c r="D86" s="147"/>
      <c r="E86" s="129"/>
      <c r="F86" s="129"/>
      <c r="G86" s="130"/>
      <c r="H86" s="148"/>
      <c r="I86" s="130"/>
      <c r="J86" s="149"/>
      <c r="K86" s="131"/>
      <c r="L86" s="132"/>
      <c r="U86" s="1">
        <f t="shared" si="6"/>
      </c>
      <c r="V86" s="1">
        <f t="shared" si="7"/>
      </c>
      <c r="W86" s="1">
        <f t="shared" si="8"/>
      </c>
      <c r="X86" s="1">
        <f t="shared" si="9"/>
      </c>
      <c r="Y86" s="1">
        <f t="shared" si="10"/>
      </c>
      <c r="Z86" s="1">
        <f t="shared" si="11"/>
      </c>
    </row>
    <row r="87" spans="1:26" ht="26.25" customHeight="1" thickBot="1">
      <c r="A87" s="115">
        <v>75</v>
      </c>
      <c r="B87" s="160"/>
      <c r="C87" s="139"/>
      <c r="D87" s="161"/>
      <c r="E87" s="139"/>
      <c r="F87" s="139"/>
      <c r="G87" s="162"/>
      <c r="H87" s="163"/>
      <c r="I87" s="162"/>
      <c r="J87" s="164"/>
      <c r="K87" s="140"/>
      <c r="L87" s="141"/>
      <c r="U87" s="1">
        <f t="shared" si="6"/>
      </c>
      <c r="V87" s="1">
        <f t="shared" si="7"/>
      </c>
      <c r="W87" s="1">
        <f t="shared" si="8"/>
      </c>
      <c r="X87" s="1">
        <f t="shared" si="9"/>
      </c>
      <c r="Y87" s="1">
        <f t="shared" si="10"/>
      </c>
      <c r="Z87" s="1">
        <f t="shared" si="11"/>
      </c>
    </row>
    <row r="88" spans="1:26" ht="26.25" customHeight="1">
      <c r="A88" s="115">
        <v>76</v>
      </c>
      <c r="B88" s="155"/>
      <c r="C88" s="136"/>
      <c r="D88" s="156"/>
      <c r="E88" s="136"/>
      <c r="F88" s="136"/>
      <c r="G88" s="157"/>
      <c r="H88" s="158"/>
      <c r="I88" s="157"/>
      <c r="J88" s="159"/>
      <c r="K88" s="137"/>
      <c r="L88" s="138"/>
      <c r="U88" s="1">
        <f t="shared" si="6"/>
      </c>
      <c r="V88" s="1">
        <f t="shared" si="7"/>
      </c>
      <c r="W88" s="1">
        <f t="shared" si="8"/>
      </c>
      <c r="X88" s="1">
        <f t="shared" si="9"/>
      </c>
      <c r="Y88" s="1">
        <f t="shared" si="10"/>
      </c>
      <c r="Z88" s="1">
        <f t="shared" si="11"/>
      </c>
    </row>
    <row r="89" spans="1:26" ht="26.25" customHeight="1">
      <c r="A89" s="115">
        <v>77</v>
      </c>
      <c r="B89" s="146"/>
      <c r="C89" s="129"/>
      <c r="D89" s="147"/>
      <c r="E89" s="129"/>
      <c r="F89" s="129"/>
      <c r="G89" s="130"/>
      <c r="H89" s="148"/>
      <c r="I89" s="130"/>
      <c r="J89" s="149"/>
      <c r="K89" s="131"/>
      <c r="L89" s="132"/>
      <c r="U89" s="1">
        <f t="shared" si="6"/>
      </c>
      <c r="V89" s="1">
        <f t="shared" si="7"/>
      </c>
      <c r="W89" s="1">
        <f t="shared" si="8"/>
      </c>
      <c r="X89" s="1">
        <f t="shared" si="9"/>
      </c>
      <c r="Y89" s="1">
        <f t="shared" si="10"/>
      </c>
      <c r="Z89" s="1">
        <f t="shared" si="11"/>
      </c>
    </row>
    <row r="90" spans="1:26" ht="26.25" customHeight="1">
      <c r="A90" s="115">
        <v>78</v>
      </c>
      <c r="B90" s="146"/>
      <c r="C90" s="129"/>
      <c r="D90" s="147"/>
      <c r="E90" s="129"/>
      <c r="F90" s="129"/>
      <c r="G90" s="130"/>
      <c r="H90" s="148"/>
      <c r="I90" s="130"/>
      <c r="J90" s="149"/>
      <c r="K90" s="131"/>
      <c r="L90" s="132"/>
      <c r="U90" s="1">
        <f t="shared" si="6"/>
      </c>
      <c r="V90" s="1">
        <f t="shared" si="7"/>
      </c>
      <c r="W90" s="1">
        <f t="shared" si="8"/>
      </c>
      <c r="X90" s="1">
        <f t="shared" si="9"/>
      </c>
      <c r="Y90" s="1">
        <f t="shared" si="10"/>
      </c>
      <c r="Z90" s="1">
        <f t="shared" si="11"/>
      </c>
    </row>
    <row r="91" spans="1:26" ht="26.25" customHeight="1">
      <c r="A91" s="115">
        <v>79</v>
      </c>
      <c r="B91" s="146"/>
      <c r="C91" s="129"/>
      <c r="D91" s="147"/>
      <c r="E91" s="129"/>
      <c r="F91" s="129"/>
      <c r="G91" s="130"/>
      <c r="H91" s="148"/>
      <c r="I91" s="130"/>
      <c r="J91" s="149"/>
      <c r="K91" s="131"/>
      <c r="L91" s="132"/>
      <c r="U91" s="1">
        <f t="shared" si="6"/>
      </c>
      <c r="V91" s="1">
        <f t="shared" si="7"/>
      </c>
      <c r="W91" s="1">
        <f t="shared" si="8"/>
      </c>
      <c r="X91" s="1">
        <f t="shared" si="9"/>
      </c>
      <c r="Y91" s="1">
        <f t="shared" si="10"/>
      </c>
      <c r="Z91" s="1">
        <f t="shared" si="11"/>
      </c>
    </row>
    <row r="92" spans="1:26" ht="26.25" customHeight="1" thickBot="1">
      <c r="A92" s="115">
        <v>80</v>
      </c>
      <c r="B92" s="160"/>
      <c r="C92" s="139"/>
      <c r="D92" s="161"/>
      <c r="E92" s="139"/>
      <c r="F92" s="139"/>
      <c r="G92" s="162"/>
      <c r="H92" s="163"/>
      <c r="I92" s="162"/>
      <c r="J92" s="164"/>
      <c r="K92" s="140"/>
      <c r="L92" s="141"/>
      <c r="U92" s="1">
        <f t="shared" si="6"/>
      </c>
      <c r="V92" s="1">
        <f t="shared" si="7"/>
      </c>
      <c r="W92" s="1">
        <f t="shared" si="8"/>
      </c>
      <c r="X92" s="1">
        <f t="shared" si="9"/>
      </c>
      <c r="Y92" s="1">
        <f t="shared" si="10"/>
      </c>
      <c r="Z92" s="1">
        <f t="shared" si="11"/>
      </c>
    </row>
    <row r="93" spans="1:26" ht="26.25" customHeight="1">
      <c r="A93" s="22">
        <v>81</v>
      </c>
      <c r="B93" s="165"/>
      <c r="C93" s="142"/>
      <c r="D93" s="166"/>
      <c r="E93" s="142"/>
      <c r="F93" s="142"/>
      <c r="G93" s="167"/>
      <c r="H93" s="168"/>
      <c r="I93" s="167"/>
      <c r="J93" s="169"/>
      <c r="K93" s="143"/>
      <c r="L93" s="144"/>
      <c r="U93" s="1">
        <f t="shared" si="6"/>
      </c>
      <c r="V93" s="1">
        <f t="shared" si="7"/>
      </c>
      <c r="W93" s="1">
        <f t="shared" si="8"/>
      </c>
      <c r="X93" s="1">
        <f t="shared" si="9"/>
      </c>
      <c r="Y93" s="1">
        <f t="shared" si="10"/>
      </c>
      <c r="Z93" s="1">
        <f t="shared" si="11"/>
      </c>
    </row>
    <row r="94" spans="1:26" ht="26.25" customHeight="1">
      <c r="A94" s="17">
        <v>82</v>
      </c>
      <c r="B94" s="146"/>
      <c r="C94" s="129"/>
      <c r="D94" s="147"/>
      <c r="E94" s="129"/>
      <c r="F94" s="129"/>
      <c r="G94" s="130"/>
      <c r="H94" s="148"/>
      <c r="I94" s="130"/>
      <c r="J94" s="149"/>
      <c r="K94" s="131"/>
      <c r="L94" s="132"/>
      <c r="U94" s="1">
        <f t="shared" si="6"/>
      </c>
      <c r="V94" s="1">
        <f t="shared" si="7"/>
      </c>
      <c r="W94" s="1">
        <f t="shared" si="8"/>
      </c>
      <c r="X94" s="1">
        <f t="shared" si="9"/>
      </c>
      <c r="Y94" s="1">
        <f t="shared" si="10"/>
      </c>
      <c r="Z94" s="1">
        <f t="shared" si="11"/>
      </c>
    </row>
    <row r="95" spans="1:26" ht="26.25" customHeight="1">
      <c r="A95" s="17">
        <v>83</v>
      </c>
      <c r="B95" s="146"/>
      <c r="C95" s="129"/>
      <c r="D95" s="147"/>
      <c r="E95" s="129"/>
      <c r="F95" s="129"/>
      <c r="G95" s="130"/>
      <c r="H95" s="148"/>
      <c r="I95" s="130"/>
      <c r="J95" s="149"/>
      <c r="K95" s="131"/>
      <c r="L95" s="132"/>
      <c r="U95" s="1">
        <f t="shared" si="6"/>
      </c>
      <c r="V95" s="1">
        <f t="shared" si="7"/>
      </c>
      <c r="W95" s="1">
        <f t="shared" si="8"/>
      </c>
      <c r="X95" s="1">
        <f t="shared" si="9"/>
      </c>
      <c r="Y95" s="1">
        <f t="shared" si="10"/>
      </c>
      <c r="Z95" s="1">
        <f t="shared" si="11"/>
      </c>
    </row>
    <row r="96" spans="1:26" ht="26.25" customHeight="1">
      <c r="A96" s="17">
        <v>84</v>
      </c>
      <c r="B96" s="146"/>
      <c r="C96" s="129"/>
      <c r="D96" s="147"/>
      <c r="E96" s="129"/>
      <c r="F96" s="129"/>
      <c r="G96" s="130"/>
      <c r="H96" s="148"/>
      <c r="I96" s="130"/>
      <c r="J96" s="149"/>
      <c r="K96" s="131"/>
      <c r="L96" s="132"/>
      <c r="U96" s="1">
        <f t="shared" si="6"/>
      </c>
      <c r="V96" s="1">
        <f t="shared" si="7"/>
      </c>
      <c r="W96" s="1">
        <f t="shared" si="8"/>
      </c>
      <c r="X96" s="1">
        <f t="shared" si="9"/>
      </c>
      <c r="Y96" s="1">
        <f t="shared" si="10"/>
      </c>
      <c r="Z96" s="1">
        <f t="shared" si="11"/>
      </c>
    </row>
    <row r="97" spans="1:26" ht="26.25" customHeight="1" thickBot="1">
      <c r="A97" s="21">
        <v>85</v>
      </c>
      <c r="B97" s="160"/>
      <c r="C97" s="139"/>
      <c r="D97" s="161"/>
      <c r="E97" s="139"/>
      <c r="F97" s="139"/>
      <c r="G97" s="162"/>
      <c r="H97" s="163"/>
      <c r="I97" s="162"/>
      <c r="J97" s="164"/>
      <c r="K97" s="140"/>
      <c r="L97" s="141"/>
      <c r="U97" s="1">
        <f t="shared" si="6"/>
      </c>
      <c r="V97" s="1">
        <f t="shared" si="7"/>
      </c>
      <c r="W97" s="1">
        <f t="shared" si="8"/>
      </c>
      <c r="X97" s="1">
        <f t="shared" si="9"/>
      </c>
      <c r="Y97" s="1">
        <f t="shared" si="10"/>
      </c>
      <c r="Z97" s="1">
        <f t="shared" si="11"/>
      </c>
    </row>
    <row r="98" spans="1:26" ht="26.25" customHeight="1">
      <c r="A98" s="20">
        <v>86</v>
      </c>
      <c r="B98" s="155"/>
      <c r="C98" s="136"/>
      <c r="D98" s="156"/>
      <c r="E98" s="136"/>
      <c r="F98" s="136"/>
      <c r="G98" s="157"/>
      <c r="H98" s="158"/>
      <c r="I98" s="157"/>
      <c r="J98" s="159"/>
      <c r="K98" s="137"/>
      <c r="L98" s="138"/>
      <c r="U98" s="1">
        <f t="shared" si="6"/>
      </c>
      <c r="V98" s="1">
        <f t="shared" si="7"/>
      </c>
      <c r="W98" s="1">
        <f t="shared" si="8"/>
      </c>
      <c r="X98" s="1">
        <f t="shared" si="9"/>
      </c>
      <c r="Y98" s="1">
        <f t="shared" si="10"/>
      </c>
      <c r="Z98" s="1">
        <f t="shared" si="11"/>
      </c>
    </row>
    <row r="99" spans="1:26" ht="26.25" customHeight="1">
      <c r="A99" s="17">
        <v>87</v>
      </c>
      <c r="B99" s="146"/>
      <c r="C99" s="129"/>
      <c r="D99" s="147"/>
      <c r="E99" s="129"/>
      <c r="F99" s="129"/>
      <c r="G99" s="130"/>
      <c r="H99" s="148"/>
      <c r="I99" s="130"/>
      <c r="J99" s="149"/>
      <c r="K99" s="131"/>
      <c r="L99" s="132"/>
      <c r="U99" s="1">
        <f t="shared" si="6"/>
      </c>
      <c r="V99" s="1">
        <f t="shared" si="7"/>
      </c>
      <c r="W99" s="1">
        <f t="shared" si="8"/>
      </c>
      <c r="X99" s="1">
        <f t="shared" si="9"/>
      </c>
      <c r="Y99" s="1">
        <f t="shared" si="10"/>
      </c>
      <c r="Z99" s="1">
        <f t="shared" si="11"/>
      </c>
    </row>
    <row r="100" spans="1:26" ht="26.25" customHeight="1">
      <c r="A100" s="17">
        <v>88</v>
      </c>
      <c r="B100" s="146"/>
      <c r="C100" s="129"/>
      <c r="D100" s="147"/>
      <c r="E100" s="129"/>
      <c r="F100" s="129"/>
      <c r="G100" s="130"/>
      <c r="H100" s="148"/>
      <c r="I100" s="130"/>
      <c r="J100" s="149"/>
      <c r="K100" s="131"/>
      <c r="L100" s="132"/>
      <c r="U100" s="1">
        <f t="shared" si="6"/>
      </c>
      <c r="V100" s="1">
        <f t="shared" si="7"/>
      </c>
      <c r="W100" s="1">
        <f t="shared" si="8"/>
      </c>
      <c r="X100" s="1">
        <f t="shared" si="9"/>
      </c>
      <c r="Y100" s="1">
        <f t="shared" si="10"/>
      </c>
      <c r="Z100" s="1">
        <f t="shared" si="11"/>
      </c>
    </row>
    <row r="101" spans="1:26" ht="26.25" customHeight="1">
      <c r="A101" s="17">
        <v>89</v>
      </c>
      <c r="B101" s="146"/>
      <c r="C101" s="129"/>
      <c r="D101" s="147"/>
      <c r="E101" s="129"/>
      <c r="F101" s="129"/>
      <c r="G101" s="130"/>
      <c r="H101" s="148"/>
      <c r="I101" s="130"/>
      <c r="J101" s="149"/>
      <c r="K101" s="131"/>
      <c r="L101" s="132"/>
      <c r="U101" s="1">
        <f t="shared" si="6"/>
      </c>
      <c r="V101" s="1">
        <f t="shared" si="7"/>
      </c>
      <c r="W101" s="1">
        <f t="shared" si="8"/>
      </c>
      <c r="X101" s="1">
        <f t="shared" si="9"/>
      </c>
      <c r="Y101" s="1">
        <f t="shared" si="10"/>
      </c>
      <c r="Z101" s="1">
        <f t="shared" si="11"/>
      </c>
    </row>
    <row r="102" spans="1:26" ht="26.25" customHeight="1" thickBot="1">
      <c r="A102" s="21">
        <v>90</v>
      </c>
      <c r="B102" s="160"/>
      <c r="C102" s="139"/>
      <c r="D102" s="161"/>
      <c r="E102" s="139"/>
      <c r="F102" s="139"/>
      <c r="G102" s="162"/>
      <c r="H102" s="163"/>
      <c r="I102" s="162"/>
      <c r="J102" s="164"/>
      <c r="K102" s="140"/>
      <c r="L102" s="141"/>
      <c r="U102" s="1">
        <f t="shared" si="6"/>
      </c>
      <c r="V102" s="1">
        <f t="shared" si="7"/>
      </c>
      <c r="W102" s="1">
        <f t="shared" si="8"/>
      </c>
      <c r="X102" s="1">
        <f t="shared" si="9"/>
      </c>
      <c r="Y102" s="1">
        <f t="shared" si="10"/>
      </c>
      <c r="Z102" s="1">
        <f t="shared" si="11"/>
      </c>
    </row>
    <row r="103" spans="1:26" ht="26.25" customHeight="1">
      <c r="A103" s="20">
        <v>91</v>
      </c>
      <c r="B103" s="155"/>
      <c r="C103" s="136"/>
      <c r="D103" s="156"/>
      <c r="E103" s="136"/>
      <c r="F103" s="136"/>
      <c r="G103" s="157"/>
      <c r="H103" s="158"/>
      <c r="I103" s="157"/>
      <c r="J103" s="159"/>
      <c r="K103" s="137"/>
      <c r="L103" s="138"/>
      <c r="U103" s="1">
        <f t="shared" si="6"/>
      </c>
      <c r="V103" s="1">
        <f t="shared" si="7"/>
      </c>
      <c r="W103" s="1">
        <f t="shared" si="8"/>
      </c>
      <c r="X103" s="1">
        <f t="shared" si="9"/>
      </c>
      <c r="Y103" s="1">
        <f t="shared" si="10"/>
      </c>
      <c r="Z103" s="1">
        <f t="shared" si="11"/>
      </c>
    </row>
    <row r="104" spans="1:26" ht="26.25" customHeight="1">
      <c r="A104" s="17">
        <v>92</v>
      </c>
      <c r="B104" s="146"/>
      <c r="C104" s="129"/>
      <c r="D104" s="147"/>
      <c r="E104" s="129"/>
      <c r="F104" s="129"/>
      <c r="G104" s="130"/>
      <c r="H104" s="148"/>
      <c r="I104" s="130"/>
      <c r="J104" s="149"/>
      <c r="K104" s="131"/>
      <c r="L104" s="132"/>
      <c r="U104" s="1">
        <f t="shared" si="6"/>
      </c>
      <c r="V104" s="1">
        <f t="shared" si="7"/>
      </c>
      <c r="W104" s="1">
        <f t="shared" si="8"/>
      </c>
      <c r="X104" s="1">
        <f t="shared" si="9"/>
      </c>
      <c r="Y104" s="1">
        <f t="shared" si="10"/>
      </c>
      <c r="Z104" s="1">
        <f t="shared" si="11"/>
      </c>
    </row>
    <row r="105" spans="1:26" ht="26.25" customHeight="1">
      <c r="A105" s="17">
        <v>93</v>
      </c>
      <c r="B105" s="146"/>
      <c r="C105" s="129"/>
      <c r="D105" s="147"/>
      <c r="E105" s="129"/>
      <c r="F105" s="129"/>
      <c r="G105" s="130"/>
      <c r="H105" s="148"/>
      <c r="I105" s="130"/>
      <c r="J105" s="149"/>
      <c r="K105" s="131"/>
      <c r="L105" s="132"/>
      <c r="U105" s="1">
        <f t="shared" si="6"/>
      </c>
      <c r="V105" s="1">
        <f t="shared" si="7"/>
      </c>
      <c r="W105" s="1">
        <f t="shared" si="8"/>
      </c>
      <c r="X105" s="1">
        <f t="shared" si="9"/>
      </c>
      <c r="Y105" s="1">
        <f t="shared" si="10"/>
      </c>
      <c r="Z105" s="1">
        <f t="shared" si="11"/>
      </c>
    </row>
    <row r="106" spans="1:26" ht="26.25" customHeight="1">
      <c r="A106" s="17">
        <v>94</v>
      </c>
      <c r="B106" s="146"/>
      <c r="C106" s="129"/>
      <c r="D106" s="147"/>
      <c r="E106" s="129"/>
      <c r="F106" s="129"/>
      <c r="G106" s="130"/>
      <c r="H106" s="148"/>
      <c r="I106" s="130"/>
      <c r="J106" s="149"/>
      <c r="K106" s="131"/>
      <c r="L106" s="132"/>
      <c r="U106" s="1">
        <f t="shared" si="6"/>
      </c>
      <c r="V106" s="1">
        <f t="shared" si="7"/>
      </c>
      <c r="W106" s="1">
        <f t="shared" si="8"/>
      </c>
      <c r="X106" s="1">
        <f t="shared" si="9"/>
      </c>
      <c r="Y106" s="1">
        <f t="shared" si="10"/>
      </c>
      <c r="Z106" s="1">
        <f t="shared" si="11"/>
      </c>
    </row>
    <row r="107" spans="1:26" ht="26.25" customHeight="1" thickBot="1">
      <c r="A107" s="21">
        <v>95</v>
      </c>
      <c r="B107" s="160"/>
      <c r="C107" s="139"/>
      <c r="D107" s="161"/>
      <c r="E107" s="139"/>
      <c r="F107" s="139"/>
      <c r="G107" s="162"/>
      <c r="H107" s="163"/>
      <c r="I107" s="162"/>
      <c r="J107" s="164"/>
      <c r="K107" s="140"/>
      <c r="L107" s="141"/>
      <c r="U107" s="1">
        <f t="shared" si="6"/>
      </c>
      <c r="V107" s="1">
        <f t="shared" si="7"/>
      </c>
      <c r="W107" s="1">
        <f t="shared" si="8"/>
      </c>
      <c r="X107" s="1">
        <f t="shared" si="9"/>
      </c>
      <c r="Y107" s="1">
        <f t="shared" si="10"/>
      </c>
      <c r="Z107" s="1">
        <f t="shared" si="11"/>
      </c>
    </row>
    <row r="108" spans="1:26" ht="26.25" customHeight="1">
      <c r="A108" s="22">
        <v>96</v>
      </c>
      <c r="B108" s="165"/>
      <c r="C108" s="142"/>
      <c r="D108" s="166"/>
      <c r="E108" s="142"/>
      <c r="F108" s="142"/>
      <c r="G108" s="167"/>
      <c r="H108" s="168"/>
      <c r="I108" s="167"/>
      <c r="J108" s="169"/>
      <c r="K108" s="143"/>
      <c r="L108" s="144"/>
      <c r="U108" s="1">
        <f t="shared" si="6"/>
      </c>
      <c r="V108" s="1">
        <f t="shared" si="7"/>
      </c>
      <c r="W108" s="1">
        <f t="shared" si="8"/>
      </c>
      <c r="X108" s="1">
        <f t="shared" si="9"/>
      </c>
      <c r="Y108" s="1">
        <f t="shared" si="10"/>
      </c>
      <c r="Z108" s="1">
        <f t="shared" si="11"/>
      </c>
    </row>
    <row r="109" spans="1:26" ht="26.25" customHeight="1">
      <c r="A109" s="17">
        <v>97</v>
      </c>
      <c r="B109" s="146"/>
      <c r="C109" s="129"/>
      <c r="D109" s="147"/>
      <c r="E109" s="129"/>
      <c r="F109" s="129"/>
      <c r="G109" s="130"/>
      <c r="H109" s="148"/>
      <c r="I109" s="130"/>
      <c r="J109" s="149"/>
      <c r="K109" s="131"/>
      <c r="L109" s="132"/>
      <c r="U109" s="1">
        <f t="shared" si="6"/>
      </c>
      <c r="V109" s="1">
        <f t="shared" si="7"/>
      </c>
      <c r="W109" s="1">
        <f t="shared" si="8"/>
      </c>
      <c r="X109" s="1">
        <f t="shared" si="9"/>
      </c>
      <c r="Y109" s="1">
        <f t="shared" si="10"/>
      </c>
      <c r="Z109" s="1">
        <f t="shared" si="11"/>
      </c>
    </row>
    <row r="110" spans="1:26" ht="26.25" customHeight="1">
      <c r="A110" s="17">
        <v>98</v>
      </c>
      <c r="B110" s="146"/>
      <c r="C110" s="129"/>
      <c r="D110" s="147"/>
      <c r="E110" s="129"/>
      <c r="F110" s="129"/>
      <c r="G110" s="130"/>
      <c r="H110" s="148"/>
      <c r="I110" s="130"/>
      <c r="J110" s="149"/>
      <c r="K110" s="131"/>
      <c r="L110" s="132"/>
      <c r="U110" s="1">
        <f t="shared" si="6"/>
      </c>
      <c r="V110" s="1">
        <f t="shared" si="7"/>
      </c>
      <c r="W110" s="1">
        <f t="shared" si="8"/>
      </c>
      <c r="X110" s="1">
        <f t="shared" si="9"/>
      </c>
      <c r="Y110" s="1">
        <f t="shared" si="10"/>
      </c>
      <c r="Z110" s="1">
        <f t="shared" si="11"/>
      </c>
    </row>
    <row r="111" spans="1:26" ht="26.25" customHeight="1">
      <c r="A111" s="17">
        <v>99</v>
      </c>
      <c r="B111" s="146"/>
      <c r="C111" s="129"/>
      <c r="D111" s="147"/>
      <c r="E111" s="129"/>
      <c r="F111" s="129"/>
      <c r="G111" s="130"/>
      <c r="H111" s="148"/>
      <c r="I111" s="130"/>
      <c r="J111" s="149"/>
      <c r="K111" s="131"/>
      <c r="L111" s="132"/>
      <c r="U111" s="1">
        <f t="shared" si="6"/>
      </c>
      <c r="V111" s="1">
        <f t="shared" si="7"/>
      </c>
      <c r="W111" s="1">
        <f t="shared" si="8"/>
      </c>
      <c r="X111" s="1">
        <f t="shared" si="9"/>
      </c>
      <c r="Y111" s="1">
        <f t="shared" si="10"/>
      </c>
      <c r="Z111" s="1">
        <f t="shared" si="11"/>
      </c>
    </row>
    <row r="112" spans="1:26" ht="26.25" customHeight="1" thickBot="1">
      <c r="A112" s="116">
        <v>100</v>
      </c>
      <c r="B112" s="160"/>
      <c r="C112" s="139"/>
      <c r="D112" s="161"/>
      <c r="E112" s="139"/>
      <c r="F112" s="139"/>
      <c r="G112" s="162"/>
      <c r="H112" s="163"/>
      <c r="I112" s="162"/>
      <c r="J112" s="164"/>
      <c r="K112" s="140"/>
      <c r="L112" s="141"/>
      <c r="U112" s="1">
        <f t="shared" si="6"/>
      </c>
      <c r="V112" s="1">
        <f t="shared" si="7"/>
      </c>
      <c r="W112" s="1">
        <f t="shared" si="8"/>
      </c>
      <c r="X112" s="1">
        <f t="shared" si="9"/>
      </c>
      <c r="Y112" s="1">
        <f t="shared" si="10"/>
      </c>
      <c r="Z112" s="1">
        <f t="shared" si="11"/>
      </c>
    </row>
    <row r="113" spans="1:26" ht="17.25">
      <c r="A113" s="191" t="s">
        <v>23</v>
      </c>
      <c r="B113" s="192"/>
      <c r="C113" s="23" t="s">
        <v>24</v>
      </c>
      <c r="D113" s="145"/>
      <c r="E113" s="97" t="s">
        <v>103</v>
      </c>
      <c r="F113" s="97" t="s">
        <v>104</v>
      </c>
      <c r="G113" s="170"/>
      <c r="H113" s="100" t="s">
        <v>105</v>
      </c>
      <c r="I113" s="101">
        <f>D113*G113</f>
        <v>0</v>
      </c>
      <c r="J113" s="24" t="s">
        <v>25</v>
      </c>
      <c r="W113" s="1">
        <f>E112&amp;K112</f>
      </c>
      <c r="X113" s="1">
        <f>E112&amp;L112</f>
      </c>
      <c r="Y113" s="1">
        <f>E112&amp;K112</f>
      </c>
      <c r="Z113" s="1">
        <f>E112&amp;L112</f>
      </c>
    </row>
    <row r="114" spans="1:26" ht="18" thickBot="1">
      <c r="A114" s="193"/>
      <c r="B114" s="194"/>
      <c r="C114" s="25" t="s">
        <v>26</v>
      </c>
      <c r="D114" s="98">
        <v>2000</v>
      </c>
      <c r="E114" s="99" t="s">
        <v>103</v>
      </c>
      <c r="F114" s="99" t="s">
        <v>104</v>
      </c>
      <c r="G114" s="171"/>
      <c r="H114" s="102" t="s">
        <v>105</v>
      </c>
      <c r="I114" s="103">
        <f>D114*G114</f>
        <v>0</v>
      </c>
      <c r="J114" s="26" t="s">
        <v>27</v>
      </c>
      <c r="W114" s="1">
        <f>COUNTIF(W13:W112,"男○")</f>
        <v>0</v>
      </c>
      <c r="X114" s="1">
        <f>COUNTIF(X13:X112,"男○")</f>
        <v>0</v>
      </c>
      <c r="Y114" s="1">
        <f>COUNTIF(Y13:Y112,"女○")</f>
        <v>0</v>
      </c>
      <c r="Z114" s="1">
        <f>COUNTIF(Z13:Z112,"女○")</f>
        <v>0</v>
      </c>
    </row>
    <row r="115" spans="1:26" ht="18" thickBot="1">
      <c r="A115" s="226" t="s">
        <v>28</v>
      </c>
      <c r="B115" s="227"/>
      <c r="C115" s="228"/>
      <c r="D115" s="105" t="s">
        <v>106</v>
      </c>
      <c r="E115" s="104" t="s">
        <v>103</v>
      </c>
      <c r="F115" s="104" t="s">
        <v>104</v>
      </c>
      <c r="G115" s="172"/>
      <c r="H115" s="1" t="s">
        <v>107</v>
      </c>
      <c r="I115" s="1">
        <f>G115*1000</f>
        <v>0</v>
      </c>
      <c r="J115" s="27" t="s">
        <v>25</v>
      </c>
      <c r="W115" s="1" t="s">
        <v>137</v>
      </c>
      <c r="X115" s="1" t="s">
        <v>138</v>
      </c>
      <c r="Y115" s="1" t="s">
        <v>139</v>
      </c>
      <c r="Z115" s="1" t="s">
        <v>140</v>
      </c>
    </row>
    <row r="116" spans="1:10" ht="18" thickBot="1">
      <c r="A116" s="208" t="s">
        <v>30</v>
      </c>
      <c r="B116" s="209"/>
      <c r="C116" s="209"/>
      <c r="D116" s="209"/>
      <c r="E116" s="209"/>
      <c r="F116" s="209"/>
      <c r="G116" s="209"/>
      <c r="H116" s="229">
        <f>SUM(I113:I115)</f>
        <v>0</v>
      </c>
      <c r="I116" s="230"/>
      <c r="J116" s="29" t="s">
        <v>25</v>
      </c>
    </row>
    <row r="118" spans="3:6" ht="14.25">
      <c r="C118" s="28" t="s">
        <v>29</v>
      </c>
      <c r="E118" s="18"/>
      <c r="F118" s="18"/>
    </row>
    <row r="119" spans="3:6" ht="14.25">
      <c r="C119" s="215" t="s">
        <v>31</v>
      </c>
      <c r="D119" s="215"/>
      <c r="E119" s="215"/>
      <c r="F119" s="215"/>
    </row>
  </sheetData>
  <sheetProtection password="CD83" sheet="1" objects="1" scenarios="1"/>
  <mergeCells count="30">
    <mergeCell ref="G10:H10"/>
    <mergeCell ref="D7:L7"/>
    <mergeCell ref="D6:L6"/>
    <mergeCell ref="A116:G116"/>
    <mergeCell ref="A9:C9"/>
    <mergeCell ref="I9:J9"/>
    <mergeCell ref="C119:F119"/>
    <mergeCell ref="D3:L3"/>
    <mergeCell ref="D4:L4"/>
    <mergeCell ref="E8:H8"/>
    <mergeCell ref="E9:H9"/>
    <mergeCell ref="A115:C115"/>
    <mergeCell ref="H116:I116"/>
    <mergeCell ref="A1:L1"/>
    <mergeCell ref="I10:J10"/>
    <mergeCell ref="A113:B114"/>
    <mergeCell ref="A10:A11"/>
    <mergeCell ref="B10:B11"/>
    <mergeCell ref="C10:C11"/>
    <mergeCell ref="D10:D11"/>
    <mergeCell ref="E10:E11"/>
    <mergeCell ref="F10:F11"/>
    <mergeCell ref="A3:C3"/>
    <mergeCell ref="A4:C4"/>
    <mergeCell ref="A5:C5"/>
    <mergeCell ref="A8:C8"/>
    <mergeCell ref="I8:J8"/>
    <mergeCell ref="A6:C6"/>
    <mergeCell ref="A7:C7"/>
    <mergeCell ref="D5:K5"/>
  </mergeCells>
  <dataValidations count="26">
    <dataValidation allowBlank="1" showInputMessage="1" showErrorMessage="1" promptTitle="必須" prompt="申し込みに関する連絡をさせていただく場合がありますので、必ず記入ください。&#13;" sqref="A7:C7"/>
    <dataValidation allowBlank="1" showInputMessage="1" showErrorMessage="1" promptTitle="必須" prompt="プログラム編成会議は１８時以降に行われますので、夜間に連絡がとれる番号をご記入ください。" sqref="A9:C9"/>
    <dataValidation allowBlank="1" showInputMessage="1" showErrorMessage="1" promptTitle="1600mR" prompt="記録を入力してください&#10;100分の1まで入力してください" imeMode="off" sqref="L9"/>
    <dataValidation allowBlank="1" showInputMessage="1" showErrorMessage="1" promptTitle="400mR" prompt="記録を入力してください&#10;100分の1まで入力してください" imeMode="off" sqref="K9"/>
    <dataValidation allowBlank="1" showInputMessage="1" showErrorMessage="1" prompt="印刷して送付するものに押印ください" sqref="L5"/>
    <dataValidation allowBlank="1" showInputMessage="1" showErrorMessage="1" prompt="夜間に連絡がつく番号をご記入ください" sqref="E9:H9"/>
    <dataValidation allowBlank="1" showInputMessage="1" showErrorMessage="1" prompt="電話番号をご記入ください" sqref="E8:H8"/>
    <dataValidation allowBlank="1" showInputMessage="1" showErrorMessage="1" prompt="連絡用にメールアドレスをご記入ください。&#10;携帯でも構いません。" sqref="D7"/>
    <dataValidation allowBlank="1" showInputMessage="1" showErrorMessage="1" prompt="連絡先住所をご記入ください" sqref="D6"/>
    <dataValidation allowBlank="1" showInputMessage="1" showErrorMessage="1" prompt="申込み責任者のお名前をご記入ください" sqref="D5"/>
    <dataValidation allowBlank="1" showInputMessage="1" showErrorMessage="1" promptTitle="団体名" prompt="団体名をご記入ください" sqref="D4:L4"/>
    <dataValidation allowBlank="1" showInputMessage="1" showErrorMessage="1" promptTitle="フリガナ" prompt="団体のフリガナをご記入ください" imeMode="halfKatakana" sqref="D3:L3"/>
    <dataValidation type="list" allowBlank="1" showInputMessage="1" showErrorMessage="1" promptTitle="リレーメンバー" prompt="プログラムに記載する6名を選択してください" sqref="K13:L112">
      <formula1>リレー</formula1>
    </dataValidation>
    <dataValidation allowBlank="1" showInputMessage="1" showErrorMessage="1" prompt="氏名をご記入ください" sqref="C13:C112"/>
    <dataValidation type="list" allowBlank="1" showInputMessage="1" showErrorMessage="1" prompt="ドロップダウンリストから性別を選択してください" sqref="E13:E112">
      <formula1>$Q$13:$Q$14</formula1>
    </dataValidation>
    <dataValidation type="list" allowBlank="1" showInputMessage="1" showErrorMessage="1" prompt="種目をドロップダウンリストから選択してください&#10;&#10;先に性別を選択してください" sqref="G13:G112">
      <formula1>IF(E13="男",男子種目,$S$13:$S$31)</formula1>
    </dataValidation>
    <dataValidation type="list" allowBlank="1" showInputMessage="1" showErrorMessage="1" prompt="種目をドロップダウンリストから選択してください&#10;&#10;先に性別を選択してください" sqref="I13:I112">
      <formula1>IF(E13="男",男子種目,女子種目)</formula1>
    </dataValidation>
    <dataValidation allowBlank="1" showInputMessage="1" showErrorMessage="1" prompt="2012年の登録番号をご記入ください" imeMode="off" sqref="B13:B112"/>
    <dataValidation allowBlank="1" showInputMessage="1" showErrorMessage="1" prompt="フリガナをご記入ください" imeMode="halfKatakana" sqref="D13:D112"/>
    <dataValidation allowBlank="1" showInputMessage="1" showErrorMessage="1" prompt="学生のみ、学年をご記入ください" imeMode="off" sqref="F13:F112"/>
    <dataValidation allowBlank="1" showInputMessage="1" showErrorMessage="1" promptTitle="記録入力について" prompt="記録入力は、トラックは100分の1まで、フィールドはｃｍまで入力してください。" imeMode="off" sqref="H13:H112 J13:J112"/>
    <dataValidation allowBlank="1" showInputMessage="1" showErrorMessage="1" promptTitle="400mR" prompt="記録を入力してください&#10;100分の1まで入力してください" imeMode="off" sqref="K8"/>
    <dataValidation allowBlank="1" showInputMessage="1" showErrorMessage="1" promptTitle="1600mR" prompt="記録を入力してください&#10;100分の1まで入力してください" imeMode="off" sqref="L8"/>
    <dataValidation allowBlank="1" showInputMessage="1" showErrorMessage="1" prompt="各カテゴリの参加料を入力してください。" sqref="D113"/>
    <dataValidation allowBlank="1" showInputMessage="1" showErrorMessage="1" prompt="種目数を入力してください。" sqref="G113 G114"/>
    <dataValidation allowBlank="1" showInputMessage="1" showErrorMessage="1" prompt="購入部数を入力してください。" sqref="G115"/>
  </dataValidations>
  <printOptions/>
  <pageMargins left="0.7086614173228347" right="0.7086614173228347" top="0.7480314960629921" bottom="0.7480314960629921" header="0.31496062992125984" footer="0.31496062992125984"/>
  <pageSetup orientation="portrait" paperSize="9" scale="73" r:id="rId1"/>
  <headerFooter>
    <oddHeader>&amp;R&amp;D</oddHeader>
    <oddFooter>&amp;C&amp;P</oddFooter>
  </headerFooter>
  <rowBreaks count="3" manualBreakCount="3">
    <brk id="37" max="11" man="1"/>
    <brk id="62" max="11" man="1"/>
    <brk id="8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43"/>
  <sheetViews>
    <sheetView zoomScalePageLayoutView="0" workbookViewId="0" topLeftCell="A1">
      <selection activeCell="G14" sqref="G14"/>
    </sheetView>
  </sheetViews>
  <sheetFormatPr defaultColWidth="8.875" defaultRowHeight="15.75"/>
  <cols>
    <col min="1" max="1" width="4.625" style="34" customWidth="1"/>
    <col min="2" max="2" width="4.125" style="1" hidden="1" customWidth="1"/>
    <col min="3" max="3" width="4.00390625" style="35" hidden="1" customWidth="1"/>
    <col min="4" max="4" width="3.375" style="1" hidden="1" customWidth="1"/>
    <col min="5" max="5" width="15.625" style="36" customWidth="1"/>
    <col min="6" max="6" width="3.00390625" style="37" customWidth="1"/>
    <col min="7" max="7" width="14.625" style="1" customWidth="1"/>
    <col min="8" max="8" width="8.375" style="1" customWidth="1"/>
    <col min="9" max="9" width="4.625" style="1" customWidth="1"/>
    <col min="10" max="12" width="3.875" style="1" hidden="1" customWidth="1"/>
    <col min="13" max="13" width="15.625" style="34" customWidth="1"/>
    <col min="14" max="14" width="3.125" style="1" customWidth="1"/>
    <col min="15" max="15" width="14.625" style="1" customWidth="1"/>
    <col min="16" max="16" width="4.625" style="1" customWidth="1"/>
    <col min="17" max="26" width="0" style="1" hidden="1" customWidth="1"/>
    <col min="27" max="16384" width="8.875" style="1" customWidth="1"/>
  </cols>
  <sheetData>
    <row r="1" spans="1:15" ht="25.5">
      <c r="A1" s="244" t="s">
        <v>117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6"/>
    </row>
    <row r="2" spans="1:15" ht="25.5">
      <c r="A2" s="247" t="s">
        <v>32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15" ht="21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 t="s">
        <v>33</v>
      </c>
    </row>
    <row r="4" spans="1:15" ht="28.5">
      <c r="A4" s="31"/>
      <c r="B4" s="31"/>
      <c r="C4" s="31"/>
      <c r="D4" s="31"/>
      <c r="E4" s="31"/>
      <c r="F4" s="31"/>
      <c r="G4" s="33" t="s">
        <v>34</v>
      </c>
      <c r="H4" s="241">
        <f>IF('一覧表'!D4="","",'一覧表'!D4)</f>
      </c>
      <c r="I4" s="242"/>
      <c r="J4" s="242"/>
      <c r="K4" s="242"/>
      <c r="L4" s="242"/>
      <c r="M4" s="242"/>
      <c r="N4" s="242"/>
      <c r="O4" s="243"/>
    </row>
    <row r="5" spans="8:15" ht="39" customHeight="1" thickBot="1">
      <c r="H5" s="248" t="s">
        <v>35</v>
      </c>
      <c r="I5" s="248"/>
      <c r="J5" s="248"/>
      <c r="K5" s="248"/>
      <c r="L5" s="248"/>
      <c r="M5" s="248"/>
      <c r="N5" s="248"/>
      <c r="O5" s="248"/>
    </row>
    <row r="6" spans="1:15" ht="18.75">
      <c r="A6" s="38"/>
      <c r="B6" s="39"/>
      <c r="C6" s="40"/>
      <c r="D6" s="39"/>
      <c r="E6" s="249" t="s">
        <v>36</v>
      </c>
      <c r="F6" s="249"/>
      <c r="G6" s="250"/>
      <c r="H6" s="37"/>
      <c r="I6" s="41"/>
      <c r="J6" s="39"/>
      <c r="K6" s="39"/>
      <c r="L6" s="39"/>
      <c r="M6" s="251" t="s">
        <v>37</v>
      </c>
      <c r="N6" s="251"/>
      <c r="O6" s="252"/>
    </row>
    <row r="7" spans="1:25" ht="14.25">
      <c r="A7" s="42" t="s">
        <v>38</v>
      </c>
      <c r="B7" s="43"/>
      <c r="C7" s="43"/>
      <c r="D7" s="43"/>
      <c r="E7" s="44" t="s">
        <v>39</v>
      </c>
      <c r="F7" s="45"/>
      <c r="G7" s="46" t="s">
        <v>40</v>
      </c>
      <c r="H7" s="47"/>
      <c r="I7" s="42"/>
      <c r="J7" s="43"/>
      <c r="K7" s="43"/>
      <c r="L7" s="48"/>
      <c r="M7" s="44" t="s">
        <v>39</v>
      </c>
      <c r="N7" s="45"/>
      <c r="O7" s="46" t="s">
        <v>40</v>
      </c>
      <c r="R7" s="1">
        <v>1</v>
      </c>
      <c r="S7" s="1">
        <v>2</v>
      </c>
      <c r="T7" s="1" t="s">
        <v>126</v>
      </c>
      <c r="U7" s="1">
        <v>1</v>
      </c>
      <c r="V7" s="1">
        <v>2</v>
      </c>
      <c r="W7" s="1" t="s">
        <v>126</v>
      </c>
      <c r="X7" s="1" t="s">
        <v>72</v>
      </c>
      <c r="Y7" s="1" t="s">
        <v>73</v>
      </c>
    </row>
    <row r="8" spans="1:25" s="55" customFormat="1" ht="14.25">
      <c r="A8" s="49">
        <v>1</v>
      </c>
      <c r="B8" s="50">
        <v>12</v>
      </c>
      <c r="C8" s="119" t="e">
        <f>VLOOKUP(B8,B$41:C$43,2,TRUE)</f>
        <v>#N/A</v>
      </c>
      <c r="D8" s="50">
        <v>1</v>
      </c>
      <c r="E8" s="52" t="s">
        <v>41</v>
      </c>
      <c r="F8" s="53"/>
      <c r="G8" s="120">
        <f>IF(T8=0,"",T8)</f>
      </c>
      <c r="H8" s="54"/>
      <c r="I8" s="49">
        <v>1</v>
      </c>
      <c r="J8" s="50">
        <v>11</v>
      </c>
      <c r="K8" s="51" t="s">
        <v>42</v>
      </c>
      <c r="L8" s="50">
        <v>1</v>
      </c>
      <c r="M8" s="52" t="s">
        <v>41</v>
      </c>
      <c r="N8" s="53"/>
      <c r="O8" s="120">
        <f>IF(W8=0,"",W8)</f>
      </c>
      <c r="R8" s="117">
        <f>COUNTIF('一覧表'!$U$13:$U$112,"男100m")</f>
        <v>0</v>
      </c>
      <c r="S8" s="117">
        <f>COUNTIF('一覧表'!$V$13:$V$112,"男100m")</f>
        <v>0</v>
      </c>
      <c r="T8" s="118">
        <f>SUM(R8:S8)</f>
        <v>0</v>
      </c>
      <c r="U8" s="117">
        <f>COUNTIF('一覧表'!$U$13:$U$112,"女100m")</f>
        <v>0</v>
      </c>
      <c r="V8" s="117">
        <f>COUNTIF('一覧表'!$V$13:$V$112,"女100m")</f>
        <v>0</v>
      </c>
      <c r="W8" s="118">
        <f>SUM(U8:V8)</f>
        <v>0</v>
      </c>
      <c r="X8" s="1" t="s">
        <v>76</v>
      </c>
      <c r="Y8" s="1" t="s">
        <v>76</v>
      </c>
    </row>
    <row r="9" spans="1:25" s="55" customFormat="1" ht="14.25">
      <c r="A9" s="49">
        <v>2</v>
      </c>
      <c r="B9" s="50">
        <v>12</v>
      </c>
      <c r="C9" s="119" t="e">
        <f>VLOOKUP(B9,#REF!,2,TRUE)</f>
        <v>#REF!</v>
      </c>
      <c r="D9" s="50">
        <v>2</v>
      </c>
      <c r="E9" s="52" t="s">
        <v>43</v>
      </c>
      <c r="F9" s="53"/>
      <c r="G9" s="120">
        <f aca="true" t="shared" si="0" ref="G9:G33">IF(T9=0,"",T9)</f>
      </c>
      <c r="H9" s="54"/>
      <c r="I9" s="49">
        <v>2</v>
      </c>
      <c r="J9" s="50">
        <v>11</v>
      </c>
      <c r="K9" s="51" t="s">
        <v>42</v>
      </c>
      <c r="L9" s="50">
        <v>2</v>
      </c>
      <c r="M9" s="52" t="s">
        <v>43</v>
      </c>
      <c r="N9" s="53"/>
      <c r="O9" s="120">
        <f aca="true" t="shared" si="1" ref="O9:O26">IF(W9=0,"",W9)</f>
      </c>
      <c r="R9" s="117">
        <f>COUNTIF('一覧表'!$U$13:$U$112,"男200m")</f>
        <v>0</v>
      </c>
      <c r="S9" s="117">
        <f>COUNTIF('一覧表'!$V$13:$V$112,"男200m")</f>
        <v>0</v>
      </c>
      <c r="T9" s="118">
        <f aca="true" t="shared" si="2" ref="T9:T33">SUM(R9:S9)</f>
        <v>0</v>
      </c>
      <c r="U9" s="117">
        <f>COUNTIF('一覧表'!$U$13:$U$112,"女200m")</f>
        <v>0</v>
      </c>
      <c r="V9" s="117">
        <f>COUNTIF('一覧表'!$V$13:$V$112,"女200m")</f>
        <v>0</v>
      </c>
      <c r="W9" s="118">
        <f aca="true" t="shared" si="3" ref="W9:W26">SUM(U9:V9)</f>
        <v>0</v>
      </c>
      <c r="X9" s="1" t="s">
        <v>78</v>
      </c>
      <c r="Y9" s="1" t="s">
        <v>78</v>
      </c>
    </row>
    <row r="10" spans="1:25" s="55" customFormat="1" ht="14.25">
      <c r="A10" s="49">
        <v>3</v>
      </c>
      <c r="B10" s="50">
        <v>12</v>
      </c>
      <c r="C10" s="119" t="e">
        <f>VLOOKUP(B10,B$41:C$43,2,TRUE)</f>
        <v>#N/A</v>
      </c>
      <c r="D10" s="50">
        <v>3</v>
      </c>
      <c r="E10" s="52" t="s">
        <v>44</v>
      </c>
      <c r="F10" s="53"/>
      <c r="G10" s="120">
        <f t="shared" si="0"/>
      </c>
      <c r="H10" s="54"/>
      <c r="I10" s="49">
        <v>3</v>
      </c>
      <c r="J10" s="50">
        <v>11</v>
      </c>
      <c r="K10" s="51" t="s">
        <v>42</v>
      </c>
      <c r="L10" s="50">
        <v>3</v>
      </c>
      <c r="M10" s="52" t="s">
        <v>44</v>
      </c>
      <c r="N10" s="53"/>
      <c r="O10" s="120">
        <f t="shared" si="1"/>
      </c>
      <c r="R10" s="117">
        <f>COUNTIF('一覧表'!$U$13:$U$112,"男400m")</f>
        <v>0</v>
      </c>
      <c r="S10" s="117">
        <f>COUNTIF('一覧表'!$V$13:$V$112,"男400m")</f>
        <v>0</v>
      </c>
      <c r="T10" s="118">
        <f t="shared" si="2"/>
        <v>0</v>
      </c>
      <c r="U10" s="117">
        <f>COUNTIF('一覧表'!$U$13:$U$112,"女400m")</f>
        <v>0</v>
      </c>
      <c r="V10" s="117">
        <f>COUNTIF('一覧表'!$V$13:$V$112,"女400m")</f>
        <v>0</v>
      </c>
      <c r="W10" s="118">
        <f t="shared" si="3"/>
        <v>0</v>
      </c>
      <c r="X10" s="1" t="s">
        <v>79</v>
      </c>
      <c r="Y10" s="1" t="s">
        <v>79</v>
      </c>
    </row>
    <row r="11" spans="1:25" s="55" customFormat="1" ht="14.25">
      <c r="A11" s="49">
        <v>4</v>
      </c>
      <c r="B11" s="50">
        <v>12</v>
      </c>
      <c r="C11" s="119" t="e">
        <f>VLOOKUP(B11,#REF!,2,TRUE)</f>
        <v>#REF!</v>
      </c>
      <c r="D11" s="50">
        <v>4</v>
      </c>
      <c r="E11" s="52" t="s">
        <v>45</v>
      </c>
      <c r="F11" s="53"/>
      <c r="G11" s="120">
        <f t="shared" si="0"/>
      </c>
      <c r="H11" s="54"/>
      <c r="I11" s="49">
        <v>4</v>
      </c>
      <c r="J11" s="50">
        <v>11</v>
      </c>
      <c r="K11" s="51" t="s">
        <v>42</v>
      </c>
      <c r="L11" s="50">
        <v>4</v>
      </c>
      <c r="M11" s="52" t="s">
        <v>45</v>
      </c>
      <c r="N11" s="53"/>
      <c r="O11" s="120">
        <f t="shared" si="1"/>
      </c>
      <c r="R11" s="117">
        <f>COUNTIF('一覧表'!$U$13:$U$112,"男800m")</f>
        <v>0</v>
      </c>
      <c r="S11" s="117">
        <f>COUNTIF('一覧表'!$V$13:$V$112,"男800m")</f>
        <v>0</v>
      </c>
      <c r="T11" s="118">
        <f t="shared" si="2"/>
        <v>0</v>
      </c>
      <c r="U11" s="117">
        <f>COUNTIF('一覧表'!$U$13:$U$112,"女800m")</f>
        <v>0</v>
      </c>
      <c r="V11" s="117">
        <f>COUNTIF('一覧表'!$V$13:$V$112,"女800m")</f>
        <v>0</v>
      </c>
      <c r="W11" s="118">
        <f t="shared" si="3"/>
        <v>0</v>
      </c>
      <c r="X11" s="1" t="s">
        <v>80</v>
      </c>
      <c r="Y11" s="1" t="s">
        <v>80</v>
      </c>
    </row>
    <row r="12" spans="1:25" s="55" customFormat="1" ht="14.25">
      <c r="A12" s="49">
        <v>5</v>
      </c>
      <c r="B12" s="50">
        <v>12</v>
      </c>
      <c r="C12" s="119" t="e">
        <f>VLOOKUP(B12,B$41:C$43,2,TRUE)</f>
        <v>#N/A</v>
      </c>
      <c r="D12" s="50">
        <v>5</v>
      </c>
      <c r="E12" s="52" t="s">
        <v>46</v>
      </c>
      <c r="F12" s="53"/>
      <c r="G12" s="120">
        <f t="shared" si="0"/>
      </c>
      <c r="H12" s="54"/>
      <c r="I12" s="49">
        <v>5</v>
      </c>
      <c r="J12" s="50">
        <v>11</v>
      </c>
      <c r="K12" s="51" t="s">
        <v>42</v>
      </c>
      <c r="L12" s="50">
        <v>5</v>
      </c>
      <c r="M12" s="52" t="s">
        <v>46</v>
      </c>
      <c r="N12" s="53"/>
      <c r="O12" s="120">
        <f t="shared" si="1"/>
      </c>
      <c r="R12" s="117">
        <f>COUNTIF('一覧表'!$U$13:$U$112,"男1500m")</f>
        <v>0</v>
      </c>
      <c r="S12" s="117">
        <f>COUNTIF('一覧表'!$V$13:$V$112,"男1500m")</f>
        <v>0</v>
      </c>
      <c r="T12" s="118">
        <f t="shared" si="2"/>
        <v>0</v>
      </c>
      <c r="U12" s="117">
        <f>COUNTIF('一覧表'!$U$13:$U$112,"女1500m")</f>
        <v>0</v>
      </c>
      <c r="V12" s="117">
        <f>COUNTIF('一覧表'!$V$13:$V$112,"女1500m")</f>
        <v>0</v>
      </c>
      <c r="W12" s="118">
        <f t="shared" si="3"/>
        <v>0</v>
      </c>
      <c r="X12" s="1" t="s">
        <v>81</v>
      </c>
      <c r="Y12" s="1" t="s">
        <v>81</v>
      </c>
    </row>
    <row r="13" spans="1:25" s="55" customFormat="1" ht="14.25">
      <c r="A13" s="49">
        <v>6</v>
      </c>
      <c r="B13" s="50">
        <v>12</v>
      </c>
      <c r="C13" s="119" t="e">
        <f>VLOOKUP(B13,B$41:C$43,2,TRUE)</f>
        <v>#N/A</v>
      </c>
      <c r="D13" s="50">
        <v>7</v>
      </c>
      <c r="E13" s="52" t="s">
        <v>47</v>
      </c>
      <c r="F13" s="53"/>
      <c r="G13" s="120">
        <f t="shared" si="0"/>
      </c>
      <c r="H13" s="54"/>
      <c r="I13" s="49">
        <v>6</v>
      </c>
      <c r="J13" s="50">
        <v>11</v>
      </c>
      <c r="K13" s="51" t="s">
        <v>42</v>
      </c>
      <c r="L13" s="50">
        <v>6</v>
      </c>
      <c r="M13" s="52" t="s">
        <v>48</v>
      </c>
      <c r="N13" s="53"/>
      <c r="O13" s="120">
        <f t="shared" si="1"/>
      </c>
      <c r="R13" s="117">
        <f>COUNTIF('一覧表'!$U$13:$U$112,"男5000m")</f>
        <v>0</v>
      </c>
      <c r="S13" s="117">
        <f>COUNTIF('一覧表'!$V$13:$V$112,"男5000m")</f>
        <v>0</v>
      </c>
      <c r="T13" s="118">
        <f t="shared" si="2"/>
        <v>0</v>
      </c>
      <c r="U13" s="117">
        <f>COUNTIF('一覧表'!$U$13:$U$112,"女3000m")</f>
        <v>0</v>
      </c>
      <c r="V13" s="117">
        <f>COUNTIF('一覧表'!$V$13:$V$112,"女3000m")</f>
        <v>0</v>
      </c>
      <c r="W13" s="118">
        <f t="shared" si="3"/>
        <v>0</v>
      </c>
      <c r="X13" s="1" t="s">
        <v>82</v>
      </c>
      <c r="Y13" s="1" t="s">
        <v>83</v>
      </c>
    </row>
    <row r="14" spans="1:25" s="55" customFormat="1" ht="14.25">
      <c r="A14" s="49">
        <v>7</v>
      </c>
      <c r="B14" s="50"/>
      <c r="C14" s="51"/>
      <c r="D14" s="50"/>
      <c r="E14" s="52" t="s">
        <v>49</v>
      </c>
      <c r="F14" s="53" t="s">
        <v>50</v>
      </c>
      <c r="G14" s="120">
        <f t="shared" si="0"/>
      </c>
      <c r="H14" s="54"/>
      <c r="I14" s="49">
        <v>7</v>
      </c>
      <c r="J14" s="50"/>
      <c r="K14" s="51"/>
      <c r="L14" s="50"/>
      <c r="M14" s="52" t="s">
        <v>47</v>
      </c>
      <c r="N14" s="53"/>
      <c r="O14" s="120">
        <f t="shared" si="1"/>
      </c>
      <c r="R14" s="117">
        <f>COUNTIF('一覧表'!$U$13:$U$112,"男110mH")</f>
        <v>0</v>
      </c>
      <c r="S14" s="117">
        <f>COUNTIF('一覧表'!$V$13:$V$112,"男110mH")</f>
        <v>0</v>
      </c>
      <c r="T14" s="118">
        <f t="shared" si="2"/>
        <v>0</v>
      </c>
      <c r="U14" s="117">
        <f>COUNTIF('一覧表'!$U$13:$U$112,"女5000m")</f>
        <v>0</v>
      </c>
      <c r="V14" s="117">
        <f>COUNTIF('一覧表'!$V$13:$V$112,"女5000m")</f>
        <v>0</v>
      </c>
      <c r="W14" s="118">
        <f t="shared" si="3"/>
        <v>0</v>
      </c>
      <c r="X14" s="1" t="s">
        <v>84</v>
      </c>
      <c r="Y14" s="1" t="s">
        <v>82</v>
      </c>
    </row>
    <row r="15" spans="1:25" s="55" customFormat="1" ht="14.25">
      <c r="A15" s="49">
        <v>8</v>
      </c>
      <c r="B15" s="50"/>
      <c r="C15" s="51"/>
      <c r="D15" s="50"/>
      <c r="E15" s="52" t="s">
        <v>123</v>
      </c>
      <c r="F15" s="53" t="s">
        <v>118</v>
      </c>
      <c r="G15" s="120">
        <f t="shared" si="0"/>
      </c>
      <c r="H15" s="54"/>
      <c r="I15" s="49">
        <v>8</v>
      </c>
      <c r="J15" s="50">
        <v>11</v>
      </c>
      <c r="K15" s="51" t="s">
        <v>42</v>
      </c>
      <c r="L15" s="50">
        <v>1</v>
      </c>
      <c r="M15" s="52" t="s">
        <v>41</v>
      </c>
      <c r="N15" s="53" t="s">
        <v>50</v>
      </c>
      <c r="O15" s="120">
        <f t="shared" si="1"/>
      </c>
      <c r="R15" s="117">
        <f>COUNTIF('一覧表'!$U$13:$U$112,"男少110mYH")</f>
        <v>0</v>
      </c>
      <c r="S15" s="117">
        <f>COUNTIF('一覧表'!$V$13:$V$112,"男少110mYH")</f>
        <v>0</v>
      </c>
      <c r="T15" s="118">
        <f t="shared" si="2"/>
        <v>0</v>
      </c>
      <c r="U15" s="117">
        <f>COUNTIF('一覧表'!$U$13:$U$112,"女100mH")</f>
        <v>0</v>
      </c>
      <c r="V15" s="117">
        <f>COUNTIF('一覧表'!$V$13:$V$112,"女100mH")</f>
        <v>0</v>
      </c>
      <c r="W15" s="118">
        <f t="shared" si="3"/>
        <v>0</v>
      </c>
      <c r="X15" s="1" t="s">
        <v>108</v>
      </c>
      <c r="Y15" s="1" t="s">
        <v>85</v>
      </c>
    </row>
    <row r="16" spans="1:25" s="55" customFormat="1" ht="14.25">
      <c r="A16" s="49">
        <v>9</v>
      </c>
      <c r="B16" s="50">
        <v>12</v>
      </c>
      <c r="C16" s="119" t="e">
        <f>VLOOKUP(B16,B$41:C$43,2,TRUE)</f>
        <v>#N/A</v>
      </c>
      <c r="D16" s="50">
        <v>9</v>
      </c>
      <c r="E16" s="52" t="s">
        <v>44</v>
      </c>
      <c r="F16" s="53" t="s">
        <v>50</v>
      </c>
      <c r="G16" s="120">
        <f t="shared" si="0"/>
      </c>
      <c r="H16" s="54"/>
      <c r="I16" s="49">
        <v>9</v>
      </c>
      <c r="J16" s="56"/>
      <c r="K16" s="51"/>
      <c r="L16" s="50"/>
      <c r="M16" s="52" t="s">
        <v>122</v>
      </c>
      <c r="N16" s="53" t="s">
        <v>118</v>
      </c>
      <c r="O16" s="120">
        <f t="shared" si="1"/>
      </c>
      <c r="R16" s="117">
        <f>COUNTIF('一覧表'!$U$13:$U$112,"男400mH")</f>
        <v>0</v>
      </c>
      <c r="S16" s="117">
        <f>COUNTIF('一覧表'!$V$13:$V$112,"男400mH")</f>
        <v>0</v>
      </c>
      <c r="T16" s="118">
        <f t="shared" si="2"/>
        <v>0</v>
      </c>
      <c r="U16" s="117">
        <f>COUNTIF('一覧表'!$U$13:$U$112,"女少B100mYH")</f>
        <v>0</v>
      </c>
      <c r="V16" s="117">
        <f>COUNTIF('一覧表'!$V$13:$V$112,"女少B100mYH")</f>
        <v>0</v>
      </c>
      <c r="W16" s="118">
        <f t="shared" si="3"/>
        <v>0</v>
      </c>
      <c r="X16" s="1" t="s">
        <v>86</v>
      </c>
      <c r="Y16" s="1" t="s">
        <v>116</v>
      </c>
    </row>
    <row r="17" spans="1:25" s="55" customFormat="1" ht="14.25">
      <c r="A17" s="49">
        <v>10</v>
      </c>
      <c r="B17" s="50">
        <v>12</v>
      </c>
      <c r="C17" s="119" t="e">
        <f>VLOOKUP(B17,B$41:C$43,2,TRUE)</f>
        <v>#N/A</v>
      </c>
      <c r="D17" s="50">
        <v>3</v>
      </c>
      <c r="E17" s="52" t="s">
        <v>48</v>
      </c>
      <c r="F17" s="53" t="s">
        <v>51</v>
      </c>
      <c r="G17" s="120">
        <f t="shared" si="0"/>
      </c>
      <c r="H17" s="54"/>
      <c r="I17" s="49">
        <v>10</v>
      </c>
      <c r="J17" s="56">
        <v>11</v>
      </c>
      <c r="K17" s="51" t="s">
        <v>42</v>
      </c>
      <c r="L17" s="50">
        <v>3</v>
      </c>
      <c r="M17" s="52" t="s">
        <v>44</v>
      </c>
      <c r="N17" s="53" t="s">
        <v>50</v>
      </c>
      <c r="O17" s="120">
        <f t="shared" si="1"/>
      </c>
      <c r="R17" s="117">
        <f>COUNTIF('一覧表'!$U$13:$U$112,"男3000mSC")</f>
        <v>0</v>
      </c>
      <c r="S17" s="117">
        <f>COUNTIF('一覧表'!$V$13:$V$112,"男3000mSC")</f>
        <v>0</v>
      </c>
      <c r="T17" s="118">
        <f t="shared" si="2"/>
        <v>0</v>
      </c>
      <c r="U17" s="117">
        <f>COUNTIF('一覧表'!$U$13:$U$112,"女400mH")</f>
        <v>0</v>
      </c>
      <c r="V17" s="117">
        <f>COUNTIF('一覧表'!$V$13:$V$112,"女400mH")</f>
        <v>0</v>
      </c>
      <c r="W17" s="118">
        <f t="shared" si="3"/>
        <v>0</v>
      </c>
      <c r="X17" s="1" t="s">
        <v>87</v>
      </c>
      <c r="Y17" s="1" t="s">
        <v>130</v>
      </c>
    </row>
    <row r="18" spans="1:25" s="55" customFormat="1" ht="14.25">
      <c r="A18" s="49">
        <v>11</v>
      </c>
      <c r="B18" s="50">
        <v>12</v>
      </c>
      <c r="C18" s="119" t="e">
        <f>VLOOKUP(B18,#REF!,2,TRUE)</f>
        <v>#REF!</v>
      </c>
      <c r="D18" s="50">
        <v>6</v>
      </c>
      <c r="E18" s="52" t="s">
        <v>47</v>
      </c>
      <c r="F18" s="53" t="s">
        <v>53</v>
      </c>
      <c r="G18" s="120">
        <f t="shared" si="0"/>
      </c>
      <c r="H18" s="54"/>
      <c r="I18" s="49">
        <v>11</v>
      </c>
      <c r="J18" s="56">
        <v>11</v>
      </c>
      <c r="K18" s="51" t="s">
        <v>42</v>
      </c>
      <c r="L18" s="50">
        <v>6</v>
      </c>
      <c r="M18" s="52" t="s">
        <v>47</v>
      </c>
      <c r="N18" s="53" t="s">
        <v>52</v>
      </c>
      <c r="O18" s="120">
        <f t="shared" si="1"/>
      </c>
      <c r="R18" s="117">
        <f>COUNTIF('一覧表'!$U$13:$U$112,"男5000mW")</f>
        <v>0</v>
      </c>
      <c r="S18" s="117">
        <f>COUNTIF('一覧表'!$V$13:$V$112,"男5000mW")</f>
        <v>0</v>
      </c>
      <c r="T18" s="118">
        <f t="shared" si="2"/>
        <v>0</v>
      </c>
      <c r="U18" s="117">
        <f>COUNTIF('一覧表'!$U$13:$U$112,"女5000mW")</f>
        <v>0</v>
      </c>
      <c r="V18" s="117">
        <f>COUNTIF('一覧表'!$V$13:$V$112,"女5000mW")</f>
        <v>0</v>
      </c>
      <c r="W18" s="118">
        <f t="shared" si="3"/>
        <v>0</v>
      </c>
      <c r="X18" s="1" t="s">
        <v>127</v>
      </c>
      <c r="Y18" s="1" t="s">
        <v>131</v>
      </c>
    </row>
    <row r="19" spans="1:25" s="55" customFormat="1" ht="14.25">
      <c r="A19" s="49">
        <v>12</v>
      </c>
      <c r="B19" s="50">
        <v>12</v>
      </c>
      <c r="C19" s="119" t="e">
        <f>VLOOKUP(B19,#REF!,2,TRUE)</f>
        <v>#REF!</v>
      </c>
      <c r="D19" s="50">
        <v>7</v>
      </c>
      <c r="E19" s="52" t="s">
        <v>54</v>
      </c>
      <c r="F19" s="53" t="s">
        <v>119</v>
      </c>
      <c r="G19" s="120">
        <f t="shared" si="0"/>
      </c>
      <c r="H19" s="54"/>
      <c r="I19" s="49">
        <v>12</v>
      </c>
      <c r="J19" s="56">
        <v>11</v>
      </c>
      <c r="K19" s="51" t="s">
        <v>42</v>
      </c>
      <c r="L19" s="50">
        <v>21</v>
      </c>
      <c r="M19" s="52" t="s">
        <v>54</v>
      </c>
      <c r="N19" s="53" t="s">
        <v>119</v>
      </c>
      <c r="O19" s="120">
        <f t="shared" si="1"/>
      </c>
      <c r="R19" s="117">
        <f>COUNTIF('一覧表'!$U$13:$U$112,"男走高跳A")</f>
        <v>0</v>
      </c>
      <c r="S19" s="117">
        <f>COUNTIF('一覧表'!$V$13:$V$112,"男走高跳A")</f>
        <v>0</v>
      </c>
      <c r="T19" s="118">
        <f t="shared" si="2"/>
        <v>0</v>
      </c>
      <c r="U19" s="117">
        <f>COUNTIF('一覧表'!$U$13:$U$112,"女走高跳A")</f>
        <v>0</v>
      </c>
      <c r="V19" s="117">
        <f>COUNTIF('一覧表'!$V$13:$V$112,"女走高跳A")</f>
        <v>0</v>
      </c>
      <c r="W19" s="118">
        <f t="shared" si="3"/>
        <v>0</v>
      </c>
      <c r="X19" s="1" t="s">
        <v>109</v>
      </c>
      <c r="Y19" s="1" t="s">
        <v>109</v>
      </c>
    </row>
    <row r="20" spans="1:25" s="55" customFormat="1" ht="14.25">
      <c r="A20" s="49">
        <v>13</v>
      </c>
      <c r="B20" s="50"/>
      <c r="C20" s="51"/>
      <c r="D20" s="50"/>
      <c r="E20" s="52" t="s">
        <v>54</v>
      </c>
      <c r="F20" s="53" t="s">
        <v>120</v>
      </c>
      <c r="G20" s="120">
        <f t="shared" si="0"/>
      </c>
      <c r="H20" s="54"/>
      <c r="I20" s="49">
        <v>13</v>
      </c>
      <c r="J20" s="56">
        <v>11</v>
      </c>
      <c r="K20" s="51" t="s">
        <v>42</v>
      </c>
      <c r="L20" s="50">
        <v>23</v>
      </c>
      <c r="M20" s="52" t="s">
        <v>54</v>
      </c>
      <c r="N20" s="53" t="s">
        <v>120</v>
      </c>
      <c r="O20" s="120">
        <f t="shared" si="1"/>
      </c>
      <c r="R20" s="117">
        <f>COUNTIF('一覧表'!$U$13:$U$112,"男走高跳B")</f>
        <v>0</v>
      </c>
      <c r="S20" s="117">
        <f>COUNTIF('一覧表'!$V$13:$V$112,"男走高跳B")</f>
        <v>0</v>
      </c>
      <c r="T20" s="118">
        <f t="shared" si="2"/>
        <v>0</v>
      </c>
      <c r="U20" s="117">
        <f>COUNTIF('一覧表'!$U$13:$U$112,"女走高跳B")</f>
        <v>0</v>
      </c>
      <c r="V20" s="117">
        <f>COUNTIF('一覧表'!$V$13:$V$112,"女走高跳B")</f>
        <v>0</v>
      </c>
      <c r="W20" s="118">
        <f t="shared" si="3"/>
        <v>0</v>
      </c>
      <c r="X20" s="1" t="s">
        <v>110</v>
      </c>
      <c r="Y20" s="1" t="s">
        <v>110</v>
      </c>
    </row>
    <row r="21" spans="1:25" s="55" customFormat="1" ht="14.25">
      <c r="A21" s="49">
        <v>14</v>
      </c>
      <c r="B21" s="50"/>
      <c r="C21" s="51"/>
      <c r="D21" s="50"/>
      <c r="E21" s="52" t="s">
        <v>121</v>
      </c>
      <c r="F21" s="53" t="s">
        <v>119</v>
      </c>
      <c r="G21" s="120">
        <f t="shared" si="0"/>
      </c>
      <c r="H21" s="54"/>
      <c r="I21" s="49">
        <v>14</v>
      </c>
      <c r="J21" s="56">
        <v>11</v>
      </c>
      <c r="K21" s="51" t="s">
        <v>42</v>
      </c>
      <c r="L21" s="50">
        <v>24</v>
      </c>
      <c r="M21" s="52" t="s">
        <v>121</v>
      </c>
      <c r="N21" s="53"/>
      <c r="O21" s="120">
        <f t="shared" si="1"/>
      </c>
      <c r="R21" s="117">
        <f>COUNTIF('一覧表'!$U$13:$U$112,"男棒高跳A")</f>
        <v>0</v>
      </c>
      <c r="S21" s="117">
        <f>COUNTIF('一覧表'!$V$13:$V$112,"男棒高跳A")</f>
        <v>0</v>
      </c>
      <c r="T21" s="118">
        <f t="shared" si="2"/>
        <v>0</v>
      </c>
      <c r="U21" s="117">
        <f>COUNTIF('一覧表'!$U$13:$U$112,"女棒高跳")</f>
        <v>0</v>
      </c>
      <c r="V21" s="117">
        <f>COUNTIF('一覧表'!$V$13:$V$112,"女棒高跳")</f>
        <v>0</v>
      </c>
      <c r="W21" s="118">
        <f t="shared" si="3"/>
        <v>0</v>
      </c>
      <c r="X21" s="1" t="s">
        <v>111</v>
      </c>
      <c r="Y21" s="1" t="s">
        <v>132</v>
      </c>
    </row>
    <row r="22" spans="1:25" s="55" customFormat="1" ht="14.25">
      <c r="A22" s="49">
        <v>15</v>
      </c>
      <c r="B22" s="50"/>
      <c r="C22" s="51"/>
      <c r="D22" s="50"/>
      <c r="E22" s="52" t="s">
        <v>121</v>
      </c>
      <c r="F22" s="53" t="s">
        <v>120</v>
      </c>
      <c r="G22" s="120">
        <f t="shared" si="0"/>
      </c>
      <c r="H22" s="54"/>
      <c r="I22" s="49">
        <v>15</v>
      </c>
      <c r="J22" s="56"/>
      <c r="K22" s="51"/>
      <c r="L22" s="50"/>
      <c r="M22" s="52" t="s">
        <v>55</v>
      </c>
      <c r="N22" s="53"/>
      <c r="O22" s="120">
        <f t="shared" si="1"/>
      </c>
      <c r="R22" s="117">
        <f>COUNTIF('一覧表'!$U$13:$U$112,"男棒高跳B")</f>
        <v>0</v>
      </c>
      <c r="S22" s="117">
        <f>COUNTIF('一覧表'!$V$13:$V$112,"男棒高跳B")</f>
        <v>0</v>
      </c>
      <c r="T22" s="118">
        <f t="shared" si="2"/>
        <v>0</v>
      </c>
      <c r="U22" s="117">
        <f>COUNTIF('一覧表'!$U$13:$U$112,"女走幅跳")</f>
        <v>0</v>
      </c>
      <c r="V22" s="117">
        <f>COUNTIF('一覧表'!$V$13:$V$112,"女走幅跳")</f>
        <v>0</v>
      </c>
      <c r="W22" s="118">
        <f t="shared" si="3"/>
        <v>0</v>
      </c>
      <c r="X22" s="1" t="s">
        <v>112</v>
      </c>
      <c r="Y22" s="1" t="s">
        <v>89</v>
      </c>
    </row>
    <row r="23" spans="1:25" s="55" customFormat="1" ht="14.25">
      <c r="A23" s="49">
        <v>16</v>
      </c>
      <c r="B23" s="50">
        <v>12</v>
      </c>
      <c r="C23" s="119" t="e">
        <f>VLOOKUP(B23,B$38:C$43,2,TRUE)</f>
        <v>#N/A</v>
      </c>
      <c r="D23" s="50">
        <v>23</v>
      </c>
      <c r="E23" s="52" t="s">
        <v>55</v>
      </c>
      <c r="F23" s="53"/>
      <c r="G23" s="120">
        <f t="shared" si="0"/>
      </c>
      <c r="H23" s="54"/>
      <c r="I23" s="49">
        <v>16</v>
      </c>
      <c r="J23" s="56">
        <v>11</v>
      </c>
      <c r="K23" s="51" t="s">
        <v>42</v>
      </c>
      <c r="L23" s="50">
        <v>25</v>
      </c>
      <c r="M23" s="52" t="s">
        <v>57</v>
      </c>
      <c r="N23" s="53"/>
      <c r="O23" s="120">
        <f t="shared" si="1"/>
      </c>
      <c r="R23" s="117">
        <f>COUNTIF('一覧表'!$U$13:$U$112,"男走幅跳")</f>
        <v>0</v>
      </c>
      <c r="S23" s="117">
        <f>COUNTIF('一覧表'!$V$13:$V$112,"男走幅跳")</f>
        <v>0</v>
      </c>
      <c r="T23" s="118">
        <f t="shared" si="2"/>
        <v>0</v>
      </c>
      <c r="U23" s="117">
        <f>COUNTIF('一覧表'!$U$13:$U$112,"女砲丸投")</f>
        <v>0</v>
      </c>
      <c r="V23" s="117">
        <f>COUNTIF('一覧表'!$V$13:$V$112,"女砲丸投")</f>
        <v>0</v>
      </c>
      <c r="W23" s="118">
        <f t="shared" si="3"/>
        <v>0</v>
      </c>
      <c r="X23" s="1" t="s">
        <v>89</v>
      </c>
      <c r="Y23" s="1" t="s">
        <v>90</v>
      </c>
    </row>
    <row r="24" spans="1:25" s="55" customFormat="1" ht="14.25">
      <c r="A24" s="49">
        <v>17</v>
      </c>
      <c r="B24" s="50">
        <v>12</v>
      </c>
      <c r="C24" s="119" t="e">
        <f>VLOOKUP(B24,#REF!,2,TRUE)</f>
        <v>#REF!</v>
      </c>
      <c r="D24" s="50">
        <v>24</v>
      </c>
      <c r="E24" s="52" t="s">
        <v>56</v>
      </c>
      <c r="F24" s="53" t="s">
        <v>119</v>
      </c>
      <c r="G24" s="120">
        <f t="shared" si="0"/>
      </c>
      <c r="H24" s="54"/>
      <c r="I24" s="49">
        <v>17</v>
      </c>
      <c r="J24" s="56">
        <v>11</v>
      </c>
      <c r="K24" s="51" t="s">
        <v>42</v>
      </c>
      <c r="L24" s="50">
        <v>26</v>
      </c>
      <c r="M24" s="52" t="s">
        <v>58</v>
      </c>
      <c r="N24" s="53"/>
      <c r="O24" s="120">
        <f t="shared" si="1"/>
      </c>
      <c r="R24" s="117">
        <f>COUNTIF('一覧表'!$U$13:$U$112,"男三段跳A")</f>
        <v>0</v>
      </c>
      <c r="S24" s="117">
        <f>COUNTIF('一覧表'!$V$13:$V$112,"男三段跳A")</f>
        <v>0</v>
      </c>
      <c r="T24" s="118">
        <f t="shared" si="2"/>
        <v>0</v>
      </c>
      <c r="U24" s="117">
        <f>COUNTIF('一覧表'!$U$13:$U$112,"女円盤投")</f>
        <v>0</v>
      </c>
      <c r="V24" s="117">
        <f>COUNTIF('一覧表'!$V$13:$V$112,"女円盤投")</f>
        <v>0</v>
      </c>
      <c r="W24" s="118">
        <f t="shared" si="3"/>
        <v>0</v>
      </c>
      <c r="X24" s="1" t="s">
        <v>113</v>
      </c>
      <c r="Y24" s="1" t="s">
        <v>91</v>
      </c>
    </row>
    <row r="25" spans="1:25" s="55" customFormat="1" ht="14.25">
      <c r="A25" s="49">
        <v>18</v>
      </c>
      <c r="B25" s="50"/>
      <c r="C25" s="51"/>
      <c r="D25" s="50"/>
      <c r="E25" s="52" t="s">
        <v>56</v>
      </c>
      <c r="F25" s="53" t="s">
        <v>120</v>
      </c>
      <c r="G25" s="120">
        <f t="shared" si="0"/>
      </c>
      <c r="H25" s="54"/>
      <c r="I25" s="49">
        <v>18</v>
      </c>
      <c r="J25" s="50">
        <v>11</v>
      </c>
      <c r="K25" s="51" t="s">
        <v>42</v>
      </c>
      <c r="L25" s="50">
        <v>27</v>
      </c>
      <c r="M25" s="52" t="s">
        <v>60</v>
      </c>
      <c r="N25" s="53"/>
      <c r="O25" s="120">
        <f t="shared" si="1"/>
      </c>
      <c r="R25" s="117">
        <f>COUNTIF('一覧表'!$U$13:$U$112,"男三段跳B")</f>
        <v>0</v>
      </c>
      <c r="S25" s="117">
        <f>COUNTIF('一覧表'!$V$13:$V$112,"男三段跳B")</f>
        <v>0</v>
      </c>
      <c r="T25" s="118">
        <f t="shared" si="2"/>
        <v>0</v>
      </c>
      <c r="U25" s="117">
        <f>COUNTIF('一覧表'!$U$13:$U$112,"女ﾊﾝﾏｰ投")</f>
        <v>0</v>
      </c>
      <c r="V25" s="117">
        <f>COUNTIF('一覧表'!$V$13:$V$112,"女ﾊﾝﾏｰ投")</f>
        <v>0</v>
      </c>
      <c r="W25" s="118">
        <f t="shared" si="3"/>
        <v>0</v>
      </c>
      <c r="X25" s="1" t="s">
        <v>114</v>
      </c>
      <c r="Y25" s="1" t="s">
        <v>93</v>
      </c>
    </row>
    <row r="26" spans="1:25" s="55" customFormat="1" ht="15" thickBot="1">
      <c r="A26" s="49">
        <v>19</v>
      </c>
      <c r="B26" s="50">
        <v>12</v>
      </c>
      <c r="C26" s="119" t="e">
        <f>VLOOKUP(B26,#REF!,2,TRUE)</f>
        <v>#REF!</v>
      </c>
      <c r="D26" s="50">
        <v>25</v>
      </c>
      <c r="E26" s="52" t="s">
        <v>128</v>
      </c>
      <c r="F26" s="53"/>
      <c r="G26" s="120">
        <f t="shared" si="0"/>
      </c>
      <c r="H26" s="54"/>
      <c r="I26" s="49">
        <v>19</v>
      </c>
      <c r="J26" s="57">
        <v>11</v>
      </c>
      <c r="K26" s="58" t="s">
        <v>42</v>
      </c>
      <c r="L26" s="57">
        <v>28</v>
      </c>
      <c r="M26" s="59" t="s">
        <v>62</v>
      </c>
      <c r="N26" s="60"/>
      <c r="O26" s="121">
        <f t="shared" si="1"/>
      </c>
      <c r="R26" s="117">
        <f>COUNTIF('一覧表'!$U$13:$U$112,"男砲丸投")</f>
        <v>0</v>
      </c>
      <c r="S26" s="117">
        <f>COUNTIF('一覧表'!$V$13:$V$112,"男砲丸投")</f>
        <v>0</v>
      </c>
      <c r="T26" s="118">
        <f t="shared" si="2"/>
        <v>0</v>
      </c>
      <c r="U26" s="117">
        <f>COUNTIF('一覧表'!$U$13:$U$112,"女やり投")</f>
        <v>0</v>
      </c>
      <c r="V26" s="117">
        <f>COUNTIF('一覧表'!$V$13:$V$112,"女やり投")</f>
        <v>0</v>
      </c>
      <c r="W26" s="118">
        <f t="shared" si="3"/>
        <v>0</v>
      </c>
      <c r="X26" s="1" t="s">
        <v>90</v>
      </c>
      <c r="Y26" s="1" t="s">
        <v>94</v>
      </c>
    </row>
    <row r="27" spans="1:25" s="55" customFormat="1" ht="15" thickBot="1">
      <c r="A27" s="49">
        <v>20</v>
      </c>
      <c r="B27" s="50"/>
      <c r="C27" s="51"/>
      <c r="D27" s="50"/>
      <c r="E27" s="52" t="s">
        <v>59</v>
      </c>
      <c r="F27" s="53"/>
      <c r="G27" s="120">
        <f t="shared" si="0"/>
      </c>
      <c r="H27" s="54"/>
      <c r="I27" s="61"/>
      <c r="J27" s="62"/>
      <c r="K27" s="63"/>
      <c r="L27" s="64"/>
      <c r="M27" s="65" t="s">
        <v>64</v>
      </c>
      <c r="N27" s="66"/>
      <c r="O27" s="122">
        <f>SUM(O8:O26)</f>
        <v>0</v>
      </c>
      <c r="R27" s="117">
        <f>COUNTIF('一覧表'!$U$13:$U$112,"男高校砲丸投")</f>
        <v>0</v>
      </c>
      <c r="S27" s="117">
        <f>COUNTIF('一覧表'!$V$13:$V$112,"男高校砲丸投")</f>
        <v>0</v>
      </c>
      <c r="T27" s="118">
        <f t="shared" si="2"/>
        <v>0</v>
      </c>
      <c r="X27" s="1" t="s">
        <v>92</v>
      </c>
      <c r="Y27" s="1"/>
    </row>
    <row r="28" spans="1:25" s="55" customFormat="1" ht="14.25">
      <c r="A28" s="49">
        <v>21</v>
      </c>
      <c r="B28" s="50"/>
      <c r="C28" s="51"/>
      <c r="D28" s="50"/>
      <c r="E28" s="52" t="s">
        <v>129</v>
      </c>
      <c r="F28" s="53"/>
      <c r="G28" s="120">
        <f t="shared" si="0"/>
      </c>
      <c r="H28" s="54"/>
      <c r="I28" s="49">
        <v>1</v>
      </c>
      <c r="J28" s="50">
        <v>11</v>
      </c>
      <c r="K28" s="51" t="s">
        <v>42</v>
      </c>
      <c r="L28" s="50">
        <v>10</v>
      </c>
      <c r="M28" s="52" t="s">
        <v>66</v>
      </c>
      <c r="N28" s="53"/>
      <c r="O28" s="120">
        <f>IF('一覧表'!Y114=0,"",1)</f>
      </c>
      <c r="R28" s="117">
        <f>COUNTIF('一覧表'!$U$13:$U$112,"男少B砲丸投")</f>
        <v>0</v>
      </c>
      <c r="S28" s="117">
        <f>COUNTIF('一覧表'!$V$13:$V$112,"男少B砲丸投")</f>
        <v>0</v>
      </c>
      <c r="T28" s="118">
        <f t="shared" si="2"/>
        <v>0</v>
      </c>
      <c r="X28" s="1" t="s">
        <v>115</v>
      </c>
      <c r="Y28" s="1"/>
    </row>
    <row r="29" spans="1:25" s="55" customFormat="1" ht="15" thickBot="1">
      <c r="A29" s="49">
        <v>22</v>
      </c>
      <c r="B29" s="50">
        <v>12</v>
      </c>
      <c r="C29" s="119" t="e">
        <f>VLOOKUP(B29,B$38:C$43,2,TRUE)</f>
        <v>#N/A</v>
      </c>
      <c r="D29" s="50">
        <v>26</v>
      </c>
      <c r="E29" s="52" t="s">
        <v>61</v>
      </c>
      <c r="F29" s="53"/>
      <c r="G29" s="120">
        <f t="shared" si="0"/>
      </c>
      <c r="H29" s="54"/>
      <c r="I29" s="49">
        <v>2</v>
      </c>
      <c r="J29" s="50">
        <v>11</v>
      </c>
      <c r="K29" s="51" t="s">
        <v>42</v>
      </c>
      <c r="L29" s="50">
        <v>15</v>
      </c>
      <c r="M29" s="52" t="s">
        <v>68</v>
      </c>
      <c r="N29" s="53"/>
      <c r="O29" s="120">
        <f>IF('一覧表'!Z114=0,"",1)</f>
      </c>
      <c r="R29" s="117">
        <f>COUNTIF('一覧表'!$U$13:$U$112,"男円盤投")</f>
        <v>0</v>
      </c>
      <c r="S29" s="117">
        <f>COUNTIF('一覧表'!$V$13:$V$112,"男円盤投")</f>
        <v>0</v>
      </c>
      <c r="T29" s="118">
        <f t="shared" si="2"/>
        <v>0</v>
      </c>
      <c r="X29" s="1" t="s">
        <v>91</v>
      </c>
      <c r="Y29" s="1"/>
    </row>
    <row r="30" spans="1:25" s="55" customFormat="1" ht="15" thickBot="1">
      <c r="A30" s="49">
        <v>23</v>
      </c>
      <c r="B30" s="50"/>
      <c r="C30" s="51"/>
      <c r="D30" s="50"/>
      <c r="E30" s="52" t="s">
        <v>63</v>
      </c>
      <c r="F30" s="53"/>
      <c r="G30" s="120">
        <f t="shared" si="0"/>
      </c>
      <c r="H30" s="54"/>
      <c r="I30" s="61"/>
      <c r="J30" s="62"/>
      <c r="K30" s="63"/>
      <c r="L30" s="64"/>
      <c r="M30" s="67" t="s">
        <v>69</v>
      </c>
      <c r="N30" s="66"/>
      <c r="O30" s="122">
        <f>SUM(O28:O29)</f>
        <v>0</v>
      </c>
      <c r="R30" s="117">
        <f>COUNTIF('一覧表'!$U$13:$U$112,"男高校円盤投")</f>
        <v>0</v>
      </c>
      <c r="S30" s="117">
        <f>COUNTIF('一覧表'!$V$13:$V$112,"男高校円盤投")</f>
        <v>0</v>
      </c>
      <c r="T30" s="118">
        <f t="shared" si="2"/>
        <v>0</v>
      </c>
      <c r="X30" s="1" t="s">
        <v>95</v>
      </c>
      <c r="Y30" s="1"/>
    </row>
    <row r="31" spans="1:25" s="55" customFormat="1" ht="14.25" customHeight="1">
      <c r="A31" s="49">
        <v>24</v>
      </c>
      <c r="B31" s="50">
        <v>12</v>
      </c>
      <c r="C31" s="119" t="e">
        <f>VLOOKUP(B31,B$38:C$43,2,TRUE)</f>
        <v>#N/A</v>
      </c>
      <c r="D31" s="50">
        <v>27</v>
      </c>
      <c r="E31" s="52" t="s">
        <v>65</v>
      </c>
      <c r="F31" s="53"/>
      <c r="G31" s="120">
        <f t="shared" si="0"/>
      </c>
      <c r="H31" s="54"/>
      <c r="I31" s="85"/>
      <c r="J31" s="85"/>
      <c r="K31" s="85"/>
      <c r="L31" s="111"/>
      <c r="M31" s="112"/>
      <c r="N31" s="113"/>
      <c r="O31" s="111"/>
      <c r="R31" s="117">
        <f>COUNTIF('一覧表'!$U$13:$U$112,"男ﾊﾝﾏｰ投")</f>
        <v>0</v>
      </c>
      <c r="S31" s="117">
        <f>COUNTIF('一覧表'!$V$13:$V$112,"男ﾊﾝﾏｰ投")</f>
        <v>0</v>
      </c>
      <c r="T31" s="118">
        <f t="shared" si="2"/>
        <v>0</v>
      </c>
      <c r="X31" s="1" t="s">
        <v>93</v>
      </c>
      <c r="Y31" s="1"/>
    </row>
    <row r="32" spans="1:25" s="55" customFormat="1" ht="14.25" customHeight="1">
      <c r="A32" s="49">
        <v>25</v>
      </c>
      <c r="B32" s="57"/>
      <c r="C32" s="58"/>
      <c r="D32" s="57"/>
      <c r="E32" s="59" t="s">
        <v>67</v>
      </c>
      <c r="F32" s="60"/>
      <c r="G32" s="121">
        <f t="shared" si="0"/>
      </c>
      <c r="H32" s="54"/>
      <c r="R32" s="117">
        <f>COUNTIF('一覧表'!$U$13:$U$112,"男高校ﾊﾝﾏｰ投")</f>
        <v>0</v>
      </c>
      <c r="S32" s="117">
        <f>COUNTIF('一覧表'!$V$13:$V$112,"男高校ﾊﾝﾏｰ投")</f>
        <v>0</v>
      </c>
      <c r="T32" s="118">
        <f t="shared" si="2"/>
        <v>0</v>
      </c>
      <c r="X32" s="1" t="s">
        <v>96</v>
      </c>
      <c r="Y32" s="1"/>
    </row>
    <row r="33" spans="1:25" s="55" customFormat="1" ht="14.25" customHeight="1" thickBot="1">
      <c r="A33" s="49">
        <v>26</v>
      </c>
      <c r="B33" s="57">
        <v>12</v>
      </c>
      <c r="C33" s="123" t="e">
        <f>VLOOKUP(B33,#REF!,2,TRUE)</f>
        <v>#REF!</v>
      </c>
      <c r="D33" s="57">
        <v>28</v>
      </c>
      <c r="E33" s="59" t="s">
        <v>62</v>
      </c>
      <c r="F33" s="60"/>
      <c r="G33" s="121">
        <f t="shared" si="0"/>
      </c>
      <c r="H33" s="54"/>
      <c r="I33" s="71"/>
      <c r="J33" s="72"/>
      <c r="K33" s="72"/>
      <c r="L33" s="73"/>
      <c r="M33" s="74"/>
      <c r="N33" s="73"/>
      <c r="O33" s="73"/>
      <c r="R33" s="117">
        <f>COUNTIF('一覧表'!$U$13:$U$112,"男やり投")</f>
        <v>0</v>
      </c>
      <c r="S33" s="117">
        <f>COUNTIF('一覧表'!$V$13:$V$112,"男やり投")</f>
        <v>0</v>
      </c>
      <c r="T33" s="118">
        <f t="shared" si="2"/>
        <v>0</v>
      </c>
      <c r="X33" s="1" t="s">
        <v>94</v>
      </c>
      <c r="Y33" s="1"/>
    </row>
    <row r="34" spans="1:25" s="55" customFormat="1" ht="14.25" customHeight="1" thickBot="1">
      <c r="A34" s="61"/>
      <c r="B34" s="68"/>
      <c r="C34" s="68"/>
      <c r="D34" s="68"/>
      <c r="E34" s="69" t="s">
        <v>64</v>
      </c>
      <c r="F34" s="70"/>
      <c r="G34" s="124">
        <f>SUM(G8:G33)</f>
        <v>0</v>
      </c>
      <c r="H34" s="85"/>
      <c r="I34" s="75"/>
      <c r="J34" s="76"/>
      <c r="K34" s="76"/>
      <c r="L34" s="37"/>
      <c r="M34" s="239" t="s">
        <v>141</v>
      </c>
      <c r="N34" s="240"/>
      <c r="O34" s="240"/>
      <c r="X34" s="1"/>
      <c r="Y34" s="1"/>
    </row>
    <row r="35" spans="1:15" s="55" customFormat="1" ht="14.25" customHeight="1">
      <c r="A35" s="49">
        <v>1</v>
      </c>
      <c r="B35" s="50">
        <v>12</v>
      </c>
      <c r="C35" s="119" t="e">
        <f>VLOOKUP(B35,B$41:C$43,2,TRUE)</f>
        <v>#N/A</v>
      </c>
      <c r="D35" s="50">
        <v>10</v>
      </c>
      <c r="E35" s="52" t="s">
        <v>66</v>
      </c>
      <c r="F35" s="53"/>
      <c r="G35" s="120">
        <f>IF('一覧表'!W114=0,"",1)</f>
      </c>
      <c r="H35" s="54"/>
      <c r="I35" s="75"/>
      <c r="J35" s="76"/>
      <c r="K35" s="76"/>
      <c r="L35" s="37"/>
      <c r="M35" s="240"/>
      <c r="N35" s="240"/>
      <c r="O35" s="240"/>
    </row>
    <row r="36" spans="1:15" s="55" customFormat="1" ht="14.25" customHeight="1" thickBot="1">
      <c r="A36" s="49">
        <v>2</v>
      </c>
      <c r="B36" s="50">
        <v>12</v>
      </c>
      <c r="C36" s="119" t="e">
        <f>VLOOKUP(B36,#REF!,2,TRUE)</f>
        <v>#REF!</v>
      </c>
      <c r="D36" s="50">
        <v>15</v>
      </c>
      <c r="E36" s="52" t="s">
        <v>68</v>
      </c>
      <c r="F36" s="53"/>
      <c r="G36" s="120">
        <f>IF('一覧表'!X114=0,"",1)</f>
      </c>
      <c r="H36" s="54"/>
      <c r="I36" s="75"/>
      <c r="J36" s="76"/>
      <c r="K36" s="76"/>
      <c r="L36" s="37"/>
      <c r="M36" s="240"/>
      <c r="N36" s="240"/>
      <c r="O36" s="240"/>
    </row>
    <row r="37" spans="1:15" s="55" customFormat="1" ht="14.25" customHeight="1" thickBot="1">
      <c r="A37" s="61"/>
      <c r="B37" s="68"/>
      <c r="C37" s="68"/>
      <c r="D37" s="68"/>
      <c r="E37" s="67" t="s">
        <v>69</v>
      </c>
      <c r="F37" s="70"/>
      <c r="G37" s="124">
        <f>SUM(G35:G36)</f>
        <v>0</v>
      </c>
      <c r="H37" s="85"/>
      <c r="I37" s="83"/>
      <c r="J37" s="84"/>
      <c r="K37" s="84"/>
      <c r="L37" s="37"/>
      <c r="M37" s="240"/>
      <c r="N37" s="240"/>
      <c r="O37" s="240"/>
    </row>
    <row r="38" spans="1:19" s="18" customFormat="1" ht="14.25" customHeight="1">
      <c r="A38" s="77"/>
      <c r="B38" s="78"/>
      <c r="C38" s="79"/>
      <c r="D38" s="78"/>
      <c r="E38" s="80"/>
      <c r="F38" s="81"/>
      <c r="G38" s="76"/>
      <c r="H38" s="91"/>
      <c r="I38" s="83"/>
      <c r="J38" s="84"/>
      <c r="K38" s="84"/>
      <c r="L38" s="37"/>
      <c r="M38" s="240"/>
      <c r="N38" s="240"/>
      <c r="O38" s="240"/>
      <c r="P38" s="55"/>
      <c r="R38" s="55"/>
      <c r="S38" s="55"/>
    </row>
    <row r="39" spans="1:19" ht="14.25" customHeight="1">
      <c r="A39" s="77"/>
      <c r="B39" s="78"/>
      <c r="C39" s="79"/>
      <c r="D39" s="78"/>
      <c r="E39" s="80"/>
      <c r="F39" s="81"/>
      <c r="G39" s="76"/>
      <c r="H39" s="76"/>
      <c r="I39" s="83"/>
      <c r="J39" s="84"/>
      <c r="K39" s="84"/>
      <c r="L39" s="37"/>
      <c r="M39" s="82"/>
      <c r="N39" s="37"/>
      <c r="O39" s="37"/>
      <c r="P39" s="92"/>
      <c r="R39" s="18"/>
      <c r="S39" s="18"/>
    </row>
    <row r="40" spans="1:15" ht="14.25" customHeight="1">
      <c r="A40" s="77"/>
      <c r="B40" s="78"/>
      <c r="C40" s="79"/>
      <c r="D40" s="78"/>
      <c r="E40" s="80"/>
      <c r="F40" s="81"/>
      <c r="G40" s="76"/>
      <c r="H40" s="76"/>
      <c r="I40" s="83"/>
      <c r="J40" s="84"/>
      <c r="K40" s="84"/>
      <c r="L40" s="37"/>
      <c r="M40" s="82"/>
      <c r="N40" s="37"/>
      <c r="O40" s="37"/>
    </row>
    <row r="41" spans="1:15" ht="14.25" customHeight="1">
      <c r="A41" s="86"/>
      <c r="B41" s="87"/>
      <c r="C41" s="88"/>
      <c r="D41" s="87"/>
      <c r="E41" s="89"/>
      <c r="F41" s="90"/>
      <c r="G41" s="84"/>
      <c r="H41" s="76"/>
      <c r="I41" s="83"/>
      <c r="J41" s="84"/>
      <c r="K41" s="84"/>
      <c r="L41" s="37"/>
      <c r="M41" s="82"/>
      <c r="N41" s="37"/>
      <c r="O41" s="37"/>
    </row>
    <row r="42" spans="1:15" ht="14.25" customHeight="1">
      <c r="A42" s="86"/>
      <c r="B42" s="87"/>
      <c r="C42" s="88"/>
      <c r="D42" s="87"/>
      <c r="E42" s="89"/>
      <c r="F42" s="90"/>
      <c r="G42" s="84"/>
      <c r="H42" s="84"/>
      <c r="I42" s="83"/>
      <c r="J42" s="84"/>
      <c r="K42" s="84"/>
      <c r="L42" s="37"/>
      <c r="M42" s="82"/>
      <c r="N42" s="37"/>
      <c r="O42" s="37"/>
    </row>
    <row r="43" spans="1:15" ht="14.25" customHeight="1">
      <c r="A43" s="86"/>
      <c r="B43" s="87"/>
      <c r="C43" s="88"/>
      <c r="D43" s="87"/>
      <c r="E43" s="89"/>
      <c r="F43" s="90"/>
      <c r="G43" s="84"/>
      <c r="H43" s="84"/>
      <c r="I43" s="83"/>
      <c r="J43" s="84"/>
      <c r="K43" s="84"/>
      <c r="L43" s="37"/>
      <c r="M43" s="82"/>
      <c r="N43" s="37"/>
      <c r="O43" s="37"/>
    </row>
  </sheetData>
  <sheetProtection password="CD83" sheet="1" objects="1" scenarios="1"/>
  <mergeCells count="7">
    <mergeCell ref="M34:O38"/>
    <mergeCell ref="H4:O4"/>
    <mergeCell ref="A1:O1"/>
    <mergeCell ref="A2:O2"/>
    <mergeCell ref="H5:O5"/>
    <mergeCell ref="E6:G6"/>
    <mergeCell ref="M6:O6"/>
  </mergeCells>
  <printOptions horizontalCentered="1"/>
  <pageMargins left="0.2362204724409449" right="0.2362204724409449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3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3.00390625" defaultRowHeight="15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katsumi masahiro</dc:creator>
  <cp:keywords/>
  <dc:description/>
  <cp:lastModifiedBy>MATE02</cp:lastModifiedBy>
  <cp:lastPrinted>2012-02-19T13:53:05Z</cp:lastPrinted>
  <dcterms:created xsi:type="dcterms:W3CDTF">2012-01-31T00:06:14Z</dcterms:created>
  <dcterms:modified xsi:type="dcterms:W3CDTF">2012-03-01T02:29:29Z</dcterms:modified>
  <cp:category/>
  <cp:version/>
  <cp:contentType/>
  <cp:contentStatus/>
</cp:coreProperties>
</file>