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名古屋地区】\2021夏季競技会\"/>
    </mc:Choice>
  </mc:AlternateContent>
  <bookViews>
    <workbookView xWindow="0" yWindow="21600" windowWidth="21600" windowHeight="9615" tabRatio="917"/>
  </bookViews>
  <sheets>
    <sheet name="夏季競技会" sheetId="47" r:id="rId1"/>
    <sheet name="注意事項" sheetId="4" r:id="rId2"/>
    <sheet name="①団体情報入力" sheetId="7" r:id="rId3"/>
    <sheet name="②選手情報入力" sheetId="3" r:id="rId4"/>
    <sheet name="　　　　　　　　　" sheetId="5" r:id="rId5"/>
    <sheet name="④種目別人数" sheetId="17" r:id="rId6"/>
    <sheet name="⑤大会前 提出用" sheetId="43" r:id="rId7"/>
    <sheet name="⑥大会後 個人管理用" sheetId="36" r:id="rId8"/>
    <sheet name="⑦入場許可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9">[1]一覧表!#REF!</definedName>
    <definedName name="otoko" localSheetId="0">[1]一覧表!#REF!</definedName>
    <definedName name="otoko">[1]一覧表!#REF!</definedName>
    <definedName name="_xlnm.Print_Area" localSheetId="6">'⑤大会前 提出用'!$A$1:$K$23</definedName>
    <definedName name="_xlnm.Print_Area" localSheetId="0">夏季競技会!$A$1:$G$94</definedName>
    <definedName name="sin" localSheetId="9">[1]一覧表!#REF!</definedName>
    <definedName name="sin" localSheetId="0">[1]一覧表!#REF!</definedName>
    <definedName name="sin">[1]一覧表!#REF!</definedName>
    <definedName name="X" localSheetId="9">[1]一覧表!#REF!</definedName>
    <definedName name="X" localSheetId="0">[1]一覧表!#REF!</definedName>
    <definedName name="X">[1]一覧表!#REF!</definedName>
    <definedName name="おもて" localSheetId="9">[1]一覧表!#REF!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9">[1]一覧表!#REF!</definedName>
    <definedName name="小" localSheetId="10">[1]一覧表!#REF!</definedName>
    <definedName name="小" localSheetId="0">[1]一覧表!#REF!</definedName>
    <definedName name="小">[1]一覧表!#REF!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 localSheetId="0">[1]一覧表!#REF!</definedName>
    <definedName name="小リレー">[1]一覧表!#REF!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 localSheetId="0">[1]一覧表!#REF!</definedName>
    <definedName name="小学校">[1]一覧表!#REF!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 localSheetId="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9">[1]一覧表!#REF!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3" i="3" l="1"/>
  <c r="AB13" i="3"/>
  <c r="AA14" i="3"/>
  <c r="AB14" i="3"/>
  <c r="AA15" i="3"/>
  <c r="AB15" i="3"/>
  <c r="AA16" i="3"/>
  <c r="AB16" i="3"/>
  <c r="AA17" i="3"/>
  <c r="AB17" i="3"/>
  <c r="AA18" i="3"/>
  <c r="AB18" i="3"/>
  <c r="AA19" i="3"/>
  <c r="AB19" i="3"/>
  <c r="AA20" i="3"/>
  <c r="AB20" i="3"/>
  <c r="AA21" i="3"/>
  <c r="AB21" i="3"/>
  <c r="AA22" i="3"/>
  <c r="AB22" i="3"/>
  <c r="AA23" i="3"/>
  <c r="AB23" i="3"/>
  <c r="AA24" i="3"/>
  <c r="AB24" i="3"/>
  <c r="AA25" i="3"/>
  <c r="AB25" i="3"/>
  <c r="AA26" i="3"/>
  <c r="AB26" i="3"/>
  <c r="AA27" i="3"/>
  <c r="AB27" i="3"/>
  <c r="AA28" i="3"/>
  <c r="AB28" i="3"/>
  <c r="AA29" i="3"/>
  <c r="AB29" i="3"/>
  <c r="AA30" i="3"/>
  <c r="AB30" i="3"/>
  <c r="AA31" i="3"/>
  <c r="AA32" i="3"/>
  <c r="AB32" i="3"/>
  <c r="AA33" i="3"/>
  <c r="AB33" i="3"/>
  <c r="AA34" i="3"/>
  <c r="AB34" i="3"/>
  <c r="AA35" i="3"/>
  <c r="AB35" i="3"/>
  <c r="AB36" i="3"/>
  <c r="AA37" i="3"/>
  <c r="AB37" i="3"/>
  <c r="AA38" i="3"/>
  <c r="AB38" i="3"/>
  <c r="AA39" i="3"/>
  <c r="AB39" i="3"/>
  <c r="AA40" i="3"/>
  <c r="AB40" i="3"/>
  <c r="AA41" i="3"/>
  <c r="AB41" i="3"/>
  <c r="AA42" i="3"/>
  <c r="AA43" i="3"/>
  <c r="AB43" i="3"/>
  <c r="AA44" i="3"/>
  <c r="AB44" i="3"/>
  <c r="AA45" i="3"/>
  <c r="AB45" i="3"/>
  <c r="AA46" i="3"/>
  <c r="AB46" i="3"/>
  <c r="AB47" i="3"/>
  <c r="AA48" i="3"/>
  <c r="AB48" i="3"/>
  <c r="AA49" i="3"/>
  <c r="AB49" i="3"/>
  <c r="AA50" i="3"/>
  <c r="AB50" i="3"/>
  <c r="AA51" i="3"/>
  <c r="AA52" i="3"/>
  <c r="AB52" i="3"/>
  <c r="AA53" i="3"/>
  <c r="AB53" i="3"/>
  <c r="AA54" i="3"/>
  <c r="AB54" i="3"/>
  <c r="AA55" i="3"/>
  <c r="AB55" i="3"/>
  <c r="AA56" i="3"/>
  <c r="AB56" i="3"/>
  <c r="AA57" i="3"/>
  <c r="AB57" i="3"/>
  <c r="AB58" i="3"/>
  <c r="AA59" i="3"/>
  <c r="AB59" i="3"/>
  <c r="AA60" i="3"/>
  <c r="AA61" i="3"/>
  <c r="AB61" i="3"/>
  <c r="AA62" i="3"/>
  <c r="AB62" i="3"/>
  <c r="AA63" i="3"/>
  <c r="AB63" i="3"/>
  <c r="AA64" i="3"/>
  <c r="AB64" i="3"/>
  <c r="AA65" i="3"/>
  <c r="AB65" i="3"/>
  <c r="AA66" i="3"/>
  <c r="AB66" i="3"/>
  <c r="AA68" i="3"/>
  <c r="AB68" i="3"/>
  <c r="AA69" i="3"/>
  <c r="AB69" i="3"/>
  <c r="AA70" i="3"/>
  <c r="AB70" i="3"/>
  <c r="AA71" i="3"/>
  <c r="AB71" i="3"/>
  <c r="AA72" i="3"/>
  <c r="AB72" i="3"/>
  <c r="AA73" i="3"/>
  <c r="AB73" i="3"/>
  <c r="AA74" i="3"/>
  <c r="AB74" i="3"/>
  <c r="AA75" i="3"/>
  <c r="AB75" i="3"/>
  <c r="AA76" i="3"/>
  <c r="AB76" i="3"/>
  <c r="AB77" i="3"/>
  <c r="AA78" i="3"/>
  <c r="AB78" i="3"/>
  <c r="AA79" i="3"/>
  <c r="AB79" i="3"/>
  <c r="AA80" i="3"/>
  <c r="AB80" i="3"/>
  <c r="AA81" i="3"/>
  <c r="AB81" i="3"/>
  <c r="AA82" i="3"/>
  <c r="AB82" i="3"/>
  <c r="AA83" i="3"/>
  <c r="AB83" i="3"/>
  <c r="AA84" i="3"/>
  <c r="AB84" i="3"/>
  <c r="AA85" i="3"/>
  <c r="AB85" i="3"/>
  <c r="AA86" i="3"/>
  <c r="AB86" i="3"/>
  <c r="AB87" i="3"/>
  <c r="AA88" i="3"/>
  <c r="AB88" i="3"/>
  <c r="AA89" i="3"/>
  <c r="AB89" i="3"/>
  <c r="AA90" i="3"/>
  <c r="AB90" i="3"/>
  <c r="AA91" i="3"/>
  <c r="AB91" i="3"/>
  <c r="AA92" i="3"/>
  <c r="AB92" i="3"/>
  <c r="AA93" i="3"/>
  <c r="AB93" i="3"/>
  <c r="O11" i="18"/>
  <c r="O1" i="18"/>
  <c r="C20" i="47" l="1"/>
  <c r="K8" i="4" l="1"/>
  <c r="D8" i="4"/>
  <c r="D7" i="4"/>
  <c r="G4" i="4"/>
  <c r="C4" i="4"/>
  <c r="C3" i="4"/>
  <c r="C11" i="47"/>
  <c r="D6" i="17" l="1"/>
  <c r="C14" i="17"/>
  <c r="C13" i="17"/>
  <c r="B14" i="17"/>
  <c r="B13" i="17"/>
  <c r="G10" i="17"/>
  <c r="F8" i="17"/>
  <c r="AM3" i="2"/>
  <c r="AN3" i="2"/>
  <c r="AM4" i="2"/>
  <c r="AN4" i="2"/>
  <c r="AM5" i="2"/>
  <c r="AN5" i="2"/>
  <c r="AM6" i="2"/>
  <c r="AN6" i="2"/>
  <c r="AM7" i="2"/>
  <c r="AN7" i="2"/>
  <c r="AM8" i="2"/>
  <c r="AN8" i="2"/>
  <c r="AM9" i="2"/>
  <c r="AN9" i="2"/>
  <c r="AM10" i="2"/>
  <c r="AN10" i="2"/>
  <c r="AM11" i="2"/>
  <c r="AN11" i="2"/>
  <c r="AM12" i="2"/>
  <c r="AN12" i="2"/>
  <c r="AM13" i="2"/>
  <c r="AN13" i="2"/>
  <c r="AM14" i="2"/>
  <c r="AN14" i="2"/>
  <c r="AM15" i="2"/>
  <c r="AN15" i="2"/>
  <c r="AM16" i="2"/>
  <c r="AN16" i="2"/>
  <c r="AM17" i="2"/>
  <c r="AN17" i="2"/>
  <c r="AM18" i="2"/>
  <c r="AN18" i="2"/>
  <c r="AM19" i="2"/>
  <c r="AN19" i="2"/>
  <c r="AM20" i="2"/>
  <c r="AN20" i="2"/>
  <c r="AM21" i="2"/>
  <c r="AN21" i="2"/>
  <c r="AM22" i="2"/>
  <c r="AN22" i="2"/>
  <c r="AM23" i="2"/>
  <c r="AN23" i="2"/>
  <c r="AM24" i="2"/>
  <c r="AN24" i="2"/>
  <c r="AM25" i="2"/>
  <c r="AN25" i="2"/>
  <c r="AM26" i="2"/>
  <c r="AN26" i="2"/>
  <c r="AM27" i="2"/>
  <c r="AN27" i="2"/>
  <c r="AM28" i="2"/>
  <c r="AN28" i="2"/>
  <c r="AM29" i="2"/>
  <c r="AN29" i="2"/>
  <c r="AM30" i="2"/>
  <c r="AN30" i="2"/>
  <c r="AM31" i="2"/>
  <c r="AN31" i="2"/>
  <c r="AM32" i="2"/>
  <c r="AN32" i="2"/>
  <c r="AM33" i="2"/>
  <c r="AN33" i="2"/>
  <c r="AM34" i="2"/>
  <c r="AN34" i="2"/>
  <c r="AM35" i="2"/>
  <c r="AN35" i="2"/>
  <c r="AM36" i="2"/>
  <c r="AN36" i="2"/>
  <c r="AM37" i="2"/>
  <c r="AN37" i="2"/>
  <c r="AM38" i="2"/>
  <c r="AN38" i="2"/>
  <c r="AM39" i="2"/>
  <c r="AN39" i="2"/>
  <c r="AM40" i="2"/>
  <c r="AN40" i="2"/>
  <c r="AM41" i="2"/>
  <c r="AN41" i="2"/>
  <c r="AM42" i="2"/>
  <c r="AN42" i="2"/>
  <c r="AM43" i="2"/>
  <c r="AN43" i="2"/>
  <c r="AM44" i="2"/>
  <c r="AN44" i="2"/>
  <c r="AM45" i="2"/>
  <c r="AN45" i="2"/>
  <c r="AM46" i="2"/>
  <c r="AN46" i="2"/>
  <c r="AM47" i="2"/>
  <c r="AN47" i="2"/>
  <c r="AM48" i="2"/>
  <c r="AN48" i="2"/>
  <c r="AM49" i="2"/>
  <c r="AN49" i="2"/>
  <c r="AM50" i="2"/>
  <c r="AN50" i="2"/>
  <c r="AM51" i="2"/>
  <c r="AN51" i="2"/>
  <c r="AM52" i="2"/>
  <c r="AN52" i="2"/>
  <c r="AM53" i="2"/>
  <c r="AN53" i="2"/>
  <c r="AM54" i="2"/>
  <c r="AN54" i="2"/>
  <c r="AM55" i="2"/>
  <c r="AN55" i="2"/>
  <c r="AM56" i="2"/>
  <c r="AN56" i="2"/>
  <c r="AM57" i="2"/>
  <c r="AN57" i="2"/>
  <c r="AM58" i="2"/>
  <c r="AN58" i="2"/>
  <c r="AM59" i="2"/>
  <c r="AN59" i="2"/>
  <c r="AM60" i="2"/>
  <c r="AN60" i="2"/>
  <c r="AM61" i="2"/>
  <c r="AN61" i="2"/>
  <c r="AM62" i="2"/>
  <c r="AN62" i="2"/>
  <c r="AM63" i="2"/>
  <c r="AN63" i="2"/>
  <c r="AM64" i="2"/>
  <c r="AN64" i="2"/>
  <c r="AM65" i="2"/>
  <c r="AN65" i="2"/>
  <c r="AM66" i="2"/>
  <c r="AN66" i="2"/>
  <c r="AM67" i="2"/>
  <c r="AN67" i="2"/>
  <c r="AM68" i="2"/>
  <c r="AN68" i="2"/>
  <c r="AM69" i="2"/>
  <c r="AN69" i="2"/>
  <c r="AM70" i="2"/>
  <c r="AN70" i="2"/>
  <c r="AM71" i="2"/>
  <c r="AN71" i="2"/>
  <c r="AM72" i="2"/>
  <c r="AN72" i="2"/>
  <c r="AM73" i="2"/>
  <c r="AN73" i="2"/>
  <c r="AM74" i="2"/>
  <c r="AN74" i="2"/>
  <c r="AM75" i="2"/>
  <c r="AN75" i="2"/>
  <c r="AM76" i="2"/>
  <c r="AN76" i="2"/>
  <c r="AM77" i="2"/>
  <c r="AN77" i="2"/>
  <c r="AM78" i="2"/>
  <c r="AN78" i="2"/>
  <c r="AM79" i="2"/>
  <c r="AN79" i="2"/>
  <c r="AM80" i="2"/>
  <c r="AN80" i="2"/>
  <c r="AM81" i="2"/>
  <c r="AN81" i="2"/>
  <c r="AM82" i="2"/>
  <c r="AN82" i="2"/>
  <c r="AM83" i="2"/>
  <c r="AN83" i="2"/>
  <c r="AM84" i="2"/>
  <c r="AN84" i="2"/>
  <c r="AM85" i="2"/>
  <c r="AN85" i="2"/>
  <c r="AM86" i="2"/>
  <c r="AN86" i="2"/>
  <c r="AM87" i="2"/>
  <c r="AN87" i="2"/>
  <c r="AM88" i="2"/>
  <c r="AN88" i="2"/>
  <c r="AM89" i="2"/>
  <c r="AN89" i="2"/>
  <c r="AM90" i="2"/>
  <c r="AN90" i="2"/>
  <c r="AM91" i="2"/>
  <c r="AN91" i="2"/>
  <c r="AN2" i="2"/>
  <c r="AM2" i="2"/>
  <c r="C7" i="7" l="1"/>
  <c r="C6" i="7"/>
  <c r="C5" i="7"/>
  <c r="AB12" i="3" l="1"/>
  <c r="AA12" i="3"/>
  <c r="F7" i="17" l="1"/>
  <c r="F20" i="36" l="1"/>
  <c r="C10" i="17"/>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N3" i="7"/>
  <c r="O4" i="7" s="1"/>
  <c r="B6" i="17"/>
  <c r="C5" i="17"/>
  <c r="P1" i="5"/>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9"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AO21" i="3"/>
  <c r="AE23" i="2"/>
  <c r="AE26" i="2"/>
  <c r="AF35" i="2"/>
  <c r="AH39" i="2"/>
  <c r="R43" i="2"/>
  <c r="AG43" i="2"/>
  <c r="AE47" i="2"/>
  <c r="O51" i="2"/>
  <c r="AF51" i="2"/>
  <c r="H55" i="2"/>
  <c r="AC55" i="2"/>
  <c r="L59" i="2"/>
  <c r="AE59" i="2"/>
  <c r="F63" i="2"/>
  <c r="AJ63" i="2"/>
  <c r="AI67" i="2"/>
  <c r="AH71" i="2"/>
  <c r="AD74" i="2"/>
  <c r="F75" i="2"/>
  <c r="Z75" i="2"/>
  <c r="K83" i="2"/>
  <c r="AC83" i="2"/>
  <c r="AE86" i="2"/>
  <c r="H87" i="2"/>
  <c r="AJ87" i="2"/>
  <c r="K91" i="2"/>
  <c r="AD91" i="2"/>
  <c r="AH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X8" i="5"/>
  <c r="R8" i="5"/>
  <c r="L8" i="5"/>
  <c r="F8" i="5"/>
  <c r="F14" i="17"/>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K31" i="2"/>
  <c r="L27" i="2"/>
  <c r="AD27" i="2"/>
  <c r="AI27" i="2"/>
  <c r="K23" i="2"/>
  <c r="L23" i="2"/>
  <c r="AD23" i="2"/>
  <c r="V19" i="2"/>
  <c r="H19" i="2"/>
  <c r="O19" i="2"/>
  <c r="AF19" i="2"/>
  <c r="L15" i="2"/>
  <c r="AD15" i="2"/>
  <c r="AO22" i="3"/>
  <c r="L11" i="2"/>
  <c r="AF11" i="2"/>
  <c r="AO18" i="3"/>
  <c r="AE15" i="2"/>
  <c r="AJ7" i="2"/>
  <c r="AF3" i="2"/>
  <c r="AD13" i="3"/>
  <c r="AJ15" i="3"/>
  <c r="AO16" i="3"/>
  <c r="V7" i="2"/>
  <c r="L3" i="2"/>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H3" i="2"/>
  <c r="AO20" i="3"/>
  <c r="AI12" i="3"/>
  <c r="F1" i="3"/>
  <c r="I85" i="2" l="1"/>
  <c r="D85" i="2"/>
  <c r="Y85" i="2"/>
  <c r="X85" i="2"/>
  <c r="U85" i="2"/>
  <c r="T85" i="2"/>
  <c r="AB85" i="2"/>
  <c r="Q85" i="2"/>
  <c r="I73" i="2"/>
  <c r="D73" i="2"/>
  <c r="Y73" i="2"/>
  <c r="X73" i="2"/>
  <c r="U73" i="2"/>
  <c r="T73" i="2"/>
  <c r="Q73" i="2"/>
  <c r="AB73" i="2"/>
  <c r="H53" i="2"/>
  <c r="I53" i="2"/>
  <c r="D53" i="2"/>
  <c r="Y53" i="2"/>
  <c r="X53" i="2"/>
  <c r="U53" i="2"/>
  <c r="AB53" i="2"/>
  <c r="Q53" i="2"/>
  <c r="T53" i="2"/>
  <c r="AG41" i="2"/>
  <c r="I41" i="2"/>
  <c r="D41" i="2"/>
  <c r="Y41" i="2"/>
  <c r="X41" i="2"/>
  <c r="U41" i="2"/>
  <c r="Q41" i="2"/>
  <c r="T41" i="2"/>
  <c r="AB41" i="2"/>
  <c r="I17" i="2"/>
  <c r="D17" i="2"/>
  <c r="D88" i="2"/>
  <c r="I88" i="2"/>
  <c r="X88" i="2"/>
  <c r="U88" i="2"/>
  <c r="AB88" i="2"/>
  <c r="Y88" i="2"/>
  <c r="Q88" i="2"/>
  <c r="T88" i="2"/>
  <c r="D84" i="2"/>
  <c r="I84" i="2"/>
  <c r="X84" i="2"/>
  <c r="U84" i="2"/>
  <c r="AB84" i="2"/>
  <c r="Q84" i="2"/>
  <c r="Y84" i="2"/>
  <c r="T84" i="2"/>
  <c r="D80" i="2"/>
  <c r="I80" i="2"/>
  <c r="X80" i="2"/>
  <c r="U80" i="2"/>
  <c r="AB80" i="2"/>
  <c r="Q80" i="2"/>
  <c r="T80" i="2"/>
  <c r="Y80" i="2"/>
  <c r="D76" i="2"/>
  <c r="I76" i="2"/>
  <c r="X76" i="2"/>
  <c r="U76" i="2"/>
  <c r="AB76" i="2"/>
  <c r="Q76" i="2"/>
  <c r="Y76" i="2"/>
  <c r="T76" i="2"/>
  <c r="D72" i="2"/>
  <c r="I72" i="2"/>
  <c r="X72" i="2"/>
  <c r="U72" i="2"/>
  <c r="AB72" i="2"/>
  <c r="Y72" i="2"/>
  <c r="Q72" i="2"/>
  <c r="T72" i="2"/>
  <c r="D68" i="2"/>
  <c r="I68" i="2"/>
  <c r="X68" i="2"/>
  <c r="U68" i="2"/>
  <c r="AB68" i="2"/>
  <c r="Q68" i="2"/>
  <c r="Y68" i="2"/>
  <c r="T68" i="2"/>
  <c r="D64" i="2"/>
  <c r="I64" i="2"/>
  <c r="X64" i="2"/>
  <c r="U64" i="2"/>
  <c r="AB64" i="2"/>
  <c r="T64" i="2"/>
  <c r="Q64" i="2"/>
  <c r="Y64" i="2"/>
  <c r="D60" i="2"/>
  <c r="I60" i="2"/>
  <c r="X60" i="2"/>
  <c r="U60" i="2"/>
  <c r="AB60" i="2"/>
  <c r="T60" i="2"/>
  <c r="Q60" i="2"/>
  <c r="Y60" i="2"/>
  <c r="D56" i="2"/>
  <c r="I56" i="2"/>
  <c r="X56" i="2"/>
  <c r="U56" i="2"/>
  <c r="AB56" i="2"/>
  <c r="T56" i="2"/>
  <c r="Y56" i="2"/>
  <c r="Q56" i="2"/>
  <c r="D52" i="2"/>
  <c r="I52" i="2"/>
  <c r="X52" i="2"/>
  <c r="U52" i="2"/>
  <c r="AB52" i="2"/>
  <c r="T52" i="2"/>
  <c r="Q52" i="2"/>
  <c r="Y52" i="2"/>
  <c r="D48" i="2"/>
  <c r="I48" i="2"/>
  <c r="X48" i="2"/>
  <c r="U48" i="2"/>
  <c r="AB48" i="2"/>
  <c r="T48" i="2"/>
  <c r="Q48" i="2"/>
  <c r="Y48" i="2"/>
  <c r="D44" i="2"/>
  <c r="I44" i="2"/>
  <c r="X44" i="2"/>
  <c r="U44" i="2"/>
  <c r="AB44" i="2"/>
  <c r="T44" i="2"/>
  <c r="Q44" i="2"/>
  <c r="Y44" i="2"/>
  <c r="D40" i="2"/>
  <c r="I40" i="2"/>
  <c r="X40" i="2"/>
  <c r="U40" i="2"/>
  <c r="AB40" i="2"/>
  <c r="T40" i="2"/>
  <c r="Y40" i="2"/>
  <c r="Q40" i="2"/>
  <c r="D36" i="2"/>
  <c r="I36" i="2"/>
  <c r="X36" i="2"/>
  <c r="U36" i="2"/>
  <c r="AB36" i="2"/>
  <c r="T36" i="2"/>
  <c r="Q36" i="2"/>
  <c r="Y36" i="2"/>
  <c r="D32" i="2"/>
  <c r="I32" i="2"/>
  <c r="X32" i="2"/>
  <c r="U32" i="2"/>
  <c r="AB32" i="2"/>
  <c r="T32" i="2"/>
  <c r="Q32" i="2"/>
  <c r="Y32" i="2"/>
  <c r="D28" i="2"/>
  <c r="I28" i="2"/>
  <c r="X28" i="2"/>
  <c r="U28" i="2"/>
  <c r="AB28" i="2"/>
  <c r="T28" i="2"/>
  <c r="Q28" i="2"/>
  <c r="Y28" i="2"/>
  <c r="D24" i="2"/>
  <c r="I24" i="2"/>
  <c r="X24" i="2"/>
  <c r="U24" i="2"/>
  <c r="AB24" i="2"/>
  <c r="T24" i="2"/>
  <c r="Y24" i="2"/>
  <c r="Q24" i="2"/>
  <c r="D20" i="2"/>
  <c r="I20" i="2"/>
  <c r="X20" i="2"/>
  <c r="U20" i="2"/>
  <c r="AB20" i="2"/>
  <c r="T20" i="2"/>
  <c r="Q20" i="2"/>
  <c r="Y20" i="2"/>
  <c r="D16" i="2"/>
  <c r="I16" i="2"/>
  <c r="D12" i="2"/>
  <c r="I12" i="2"/>
  <c r="D8" i="2"/>
  <c r="I8" i="2"/>
  <c r="D4" i="2"/>
  <c r="I4" i="2"/>
  <c r="I89" i="2"/>
  <c r="D89" i="2"/>
  <c r="Y89" i="2"/>
  <c r="X89" i="2"/>
  <c r="U89" i="2"/>
  <c r="T89" i="2"/>
  <c r="Q89" i="2"/>
  <c r="AB89" i="2"/>
  <c r="F77" i="2"/>
  <c r="I77" i="2"/>
  <c r="D77" i="2"/>
  <c r="Y77" i="2"/>
  <c r="X77" i="2"/>
  <c r="U77" i="2"/>
  <c r="T77" i="2"/>
  <c r="Q77" i="2"/>
  <c r="AB77" i="2"/>
  <c r="AC69" i="2"/>
  <c r="I69" i="2"/>
  <c r="D69" i="2"/>
  <c r="Y69" i="2"/>
  <c r="X69" i="2"/>
  <c r="U69" i="2"/>
  <c r="T69" i="2"/>
  <c r="AB69" i="2"/>
  <c r="Q69" i="2"/>
  <c r="K57" i="2"/>
  <c r="I57" i="2"/>
  <c r="D57" i="2"/>
  <c r="Y57" i="2"/>
  <c r="X57" i="2"/>
  <c r="U57" i="2"/>
  <c r="T57" i="2"/>
  <c r="Q57" i="2"/>
  <c r="AB57" i="2"/>
  <c r="AI45" i="2"/>
  <c r="I45" i="2"/>
  <c r="D45" i="2"/>
  <c r="Y45" i="2"/>
  <c r="X45" i="2"/>
  <c r="U45" i="2"/>
  <c r="T45" i="2"/>
  <c r="AB45" i="2"/>
  <c r="Q45" i="2"/>
  <c r="R33" i="2"/>
  <c r="I33" i="2"/>
  <c r="D33" i="2"/>
  <c r="Y33" i="2"/>
  <c r="X33" i="2"/>
  <c r="U33" i="2"/>
  <c r="AB33" i="2"/>
  <c r="T33" i="2"/>
  <c r="Q33" i="2"/>
  <c r="I25" i="2"/>
  <c r="D25" i="2"/>
  <c r="Y25" i="2"/>
  <c r="X25" i="2"/>
  <c r="U25" i="2"/>
  <c r="Q25" i="2"/>
  <c r="AB25" i="2"/>
  <c r="T25" i="2"/>
  <c r="I13" i="2"/>
  <c r="D13" i="2"/>
  <c r="I5" i="2"/>
  <c r="D5" i="2"/>
  <c r="W91" i="2"/>
  <c r="I91" i="2"/>
  <c r="D91" i="2"/>
  <c r="U91" i="2"/>
  <c r="AB91" i="2"/>
  <c r="Y91" i="2"/>
  <c r="Q91" i="2"/>
  <c r="X91" i="2"/>
  <c r="T91" i="2"/>
  <c r="I87" i="2"/>
  <c r="D87" i="2"/>
  <c r="U87" i="2"/>
  <c r="AB87" i="2"/>
  <c r="Y87" i="2"/>
  <c r="X87" i="2"/>
  <c r="T87" i="2"/>
  <c r="Q87" i="2"/>
  <c r="H83" i="2"/>
  <c r="D83" i="2"/>
  <c r="I83" i="2"/>
  <c r="U83" i="2"/>
  <c r="AB83" i="2"/>
  <c r="Y83" i="2"/>
  <c r="X83" i="2"/>
  <c r="Q83" i="2"/>
  <c r="T83" i="2"/>
  <c r="I79" i="2"/>
  <c r="D79" i="2"/>
  <c r="U79" i="2"/>
  <c r="AB79" i="2"/>
  <c r="Y79" i="2"/>
  <c r="X79" i="2"/>
  <c r="T79" i="2"/>
  <c r="Q79" i="2"/>
  <c r="O75" i="2"/>
  <c r="I75" i="2"/>
  <c r="D75" i="2"/>
  <c r="U75" i="2"/>
  <c r="AB75" i="2"/>
  <c r="Y75" i="2"/>
  <c r="X75" i="2"/>
  <c r="Q75" i="2"/>
  <c r="T75" i="2"/>
  <c r="I71" i="2"/>
  <c r="D71" i="2"/>
  <c r="U71" i="2"/>
  <c r="AB71" i="2"/>
  <c r="Y71" i="2"/>
  <c r="X71" i="2"/>
  <c r="T71" i="2"/>
  <c r="Q71" i="2"/>
  <c r="I67" i="2"/>
  <c r="D67" i="2"/>
  <c r="U67" i="2"/>
  <c r="AB67" i="2"/>
  <c r="Y67" i="2"/>
  <c r="X67" i="2"/>
  <c r="Q67" i="2"/>
  <c r="T67" i="2"/>
  <c r="R63" i="2"/>
  <c r="I63" i="2"/>
  <c r="D63" i="2"/>
  <c r="U63" i="2"/>
  <c r="AB63" i="2"/>
  <c r="T63" i="2"/>
  <c r="Y63" i="2"/>
  <c r="X63" i="2"/>
  <c r="Q63" i="2"/>
  <c r="I59" i="2"/>
  <c r="D59" i="2"/>
  <c r="U59" i="2"/>
  <c r="AB59" i="2"/>
  <c r="T59" i="2"/>
  <c r="Y59" i="2"/>
  <c r="X59" i="2"/>
  <c r="Q59" i="2"/>
  <c r="O55" i="2"/>
  <c r="I55" i="2"/>
  <c r="D55" i="2"/>
  <c r="U55" i="2"/>
  <c r="AB55" i="2"/>
  <c r="T55" i="2"/>
  <c r="Y55" i="2"/>
  <c r="Q55" i="2"/>
  <c r="X55" i="2"/>
  <c r="I51" i="2"/>
  <c r="D51" i="2"/>
  <c r="U51" i="2"/>
  <c r="AB51" i="2"/>
  <c r="T51" i="2"/>
  <c r="Y51" i="2"/>
  <c r="X51" i="2"/>
  <c r="Q51" i="2"/>
  <c r="Z47" i="2"/>
  <c r="I47" i="2"/>
  <c r="D47" i="2"/>
  <c r="U47" i="2"/>
  <c r="AB47" i="2"/>
  <c r="T47" i="2"/>
  <c r="Y47" i="2"/>
  <c r="X47" i="2"/>
  <c r="Q47" i="2"/>
  <c r="F43" i="2"/>
  <c r="I43" i="2"/>
  <c r="D43" i="2"/>
  <c r="U43" i="2"/>
  <c r="AB43" i="2"/>
  <c r="T43" i="2"/>
  <c r="Y43" i="2"/>
  <c r="X43" i="2"/>
  <c r="Q43" i="2"/>
  <c r="I39" i="2"/>
  <c r="D39" i="2"/>
  <c r="U39" i="2"/>
  <c r="AB39" i="2"/>
  <c r="T39" i="2"/>
  <c r="Y39" i="2"/>
  <c r="Q39" i="2"/>
  <c r="X39" i="2"/>
  <c r="O35" i="2"/>
  <c r="I35" i="2"/>
  <c r="D35" i="2"/>
  <c r="U35" i="2"/>
  <c r="AB35" i="2"/>
  <c r="T35" i="2"/>
  <c r="Y35" i="2"/>
  <c r="X35" i="2"/>
  <c r="Q35" i="2"/>
  <c r="Z31" i="2"/>
  <c r="I31" i="2"/>
  <c r="D31" i="2"/>
  <c r="U31" i="2"/>
  <c r="AB31" i="2"/>
  <c r="T31" i="2"/>
  <c r="Y31" i="2"/>
  <c r="X31" i="2"/>
  <c r="Q31" i="2"/>
  <c r="D27" i="2"/>
  <c r="I27" i="2"/>
  <c r="U27" i="2"/>
  <c r="AB27" i="2"/>
  <c r="T27" i="2"/>
  <c r="Y27" i="2"/>
  <c r="X27" i="2"/>
  <c r="Q27" i="2"/>
  <c r="AI23" i="2"/>
  <c r="I23" i="2"/>
  <c r="D23" i="2"/>
  <c r="U23" i="2"/>
  <c r="AB23" i="2"/>
  <c r="T23" i="2"/>
  <c r="Y23" i="2"/>
  <c r="X23" i="2"/>
  <c r="Q23" i="2"/>
  <c r="F19" i="2"/>
  <c r="I19" i="2"/>
  <c r="D19" i="2"/>
  <c r="U19" i="2"/>
  <c r="AB19" i="2"/>
  <c r="T19" i="2"/>
  <c r="Y19" i="2"/>
  <c r="Q19" i="2"/>
  <c r="X19" i="2"/>
  <c r="I15" i="2"/>
  <c r="D15" i="2"/>
  <c r="D11" i="2"/>
  <c r="I11" i="2"/>
  <c r="I7" i="2"/>
  <c r="D7" i="2"/>
  <c r="I3" i="2"/>
  <c r="D3" i="2"/>
  <c r="F81" i="2"/>
  <c r="I81" i="2"/>
  <c r="D81" i="2"/>
  <c r="Y81" i="2"/>
  <c r="X81" i="2"/>
  <c r="U81" i="2"/>
  <c r="AB81" i="2"/>
  <c r="T81" i="2"/>
  <c r="Q81" i="2"/>
  <c r="W65" i="2"/>
  <c r="I65" i="2"/>
  <c r="D65" i="2"/>
  <c r="Y65" i="2"/>
  <c r="X65" i="2"/>
  <c r="U65" i="2"/>
  <c r="AB65" i="2"/>
  <c r="T65" i="2"/>
  <c r="Q65" i="2"/>
  <c r="I61" i="2"/>
  <c r="D61" i="2"/>
  <c r="Y61" i="2"/>
  <c r="X61" i="2"/>
  <c r="U61" i="2"/>
  <c r="T61" i="2"/>
  <c r="Q61" i="2"/>
  <c r="AB61" i="2"/>
  <c r="I49" i="2"/>
  <c r="D49" i="2"/>
  <c r="Y49" i="2"/>
  <c r="X49" i="2"/>
  <c r="U49" i="2"/>
  <c r="AB49" i="2"/>
  <c r="T49" i="2"/>
  <c r="Q49" i="2"/>
  <c r="I37" i="2"/>
  <c r="D37" i="2"/>
  <c r="Y37" i="2"/>
  <c r="X37" i="2"/>
  <c r="U37" i="2"/>
  <c r="AB37" i="2"/>
  <c r="Q37" i="2"/>
  <c r="T37" i="2"/>
  <c r="R29" i="2"/>
  <c r="I29" i="2"/>
  <c r="D29" i="2"/>
  <c r="Y29" i="2"/>
  <c r="X29" i="2"/>
  <c r="U29" i="2"/>
  <c r="T29" i="2"/>
  <c r="Q29" i="2"/>
  <c r="AB29" i="2"/>
  <c r="AE21" i="2"/>
  <c r="I21" i="2"/>
  <c r="D21" i="2"/>
  <c r="Y21" i="2"/>
  <c r="X21" i="2"/>
  <c r="U21" i="2"/>
  <c r="AB21" i="2"/>
  <c r="Q21" i="2"/>
  <c r="T21" i="2"/>
  <c r="I9" i="2"/>
  <c r="D9" i="2"/>
  <c r="I90" i="2"/>
  <c r="D90" i="2"/>
  <c r="AB90" i="2"/>
  <c r="Y90" i="2"/>
  <c r="X90" i="2"/>
  <c r="U90" i="2"/>
  <c r="T90" i="2"/>
  <c r="Q90" i="2"/>
  <c r="I86" i="2"/>
  <c r="D86" i="2"/>
  <c r="AB86" i="2"/>
  <c r="Y86" i="2"/>
  <c r="X86" i="2"/>
  <c r="U86" i="2"/>
  <c r="T86" i="2"/>
  <c r="Q86" i="2"/>
  <c r="I82" i="2"/>
  <c r="D82" i="2"/>
  <c r="AB82" i="2"/>
  <c r="Y82" i="2"/>
  <c r="X82" i="2"/>
  <c r="U82" i="2"/>
  <c r="T82" i="2"/>
  <c r="Q82" i="2"/>
  <c r="I78" i="2"/>
  <c r="D78" i="2"/>
  <c r="AB78" i="2"/>
  <c r="Y78" i="2"/>
  <c r="X78" i="2"/>
  <c r="T78" i="2"/>
  <c r="U78" i="2"/>
  <c r="Q78" i="2"/>
  <c r="I74" i="2"/>
  <c r="D74" i="2"/>
  <c r="AB74" i="2"/>
  <c r="Y74" i="2"/>
  <c r="X74" i="2"/>
  <c r="U74" i="2"/>
  <c r="T74" i="2"/>
  <c r="Q74" i="2"/>
  <c r="I70" i="2"/>
  <c r="D70" i="2"/>
  <c r="AB70" i="2"/>
  <c r="Y70" i="2"/>
  <c r="X70" i="2"/>
  <c r="U70" i="2"/>
  <c r="T70" i="2"/>
  <c r="Q70" i="2"/>
  <c r="I66" i="2"/>
  <c r="D66" i="2"/>
  <c r="AB66" i="2"/>
  <c r="T66" i="2"/>
  <c r="Y66" i="2"/>
  <c r="X66" i="2"/>
  <c r="U66" i="2"/>
  <c r="Q66" i="2"/>
  <c r="I62" i="2"/>
  <c r="D62" i="2"/>
  <c r="AB62" i="2"/>
  <c r="T62" i="2"/>
  <c r="Y62" i="2"/>
  <c r="X62" i="2"/>
  <c r="U62" i="2"/>
  <c r="Q62" i="2"/>
  <c r="I58" i="2"/>
  <c r="D58" i="2"/>
  <c r="AB58" i="2"/>
  <c r="T58" i="2"/>
  <c r="Y58" i="2"/>
  <c r="X58" i="2"/>
  <c r="U58" i="2"/>
  <c r="Q58" i="2"/>
  <c r="I54" i="2"/>
  <c r="D54" i="2"/>
  <c r="AB54" i="2"/>
  <c r="T54" i="2"/>
  <c r="Y54" i="2"/>
  <c r="X54" i="2"/>
  <c r="U54" i="2"/>
  <c r="Q54" i="2"/>
  <c r="I50" i="2"/>
  <c r="D50" i="2"/>
  <c r="AB50" i="2"/>
  <c r="T50" i="2"/>
  <c r="Y50" i="2"/>
  <c r="X50" i="2"/>
  <c r="Q50" i="2"/>
  <c r="U50" i="2"/>
  <c r="I46" i="2"/>
  <c r="D46" i="2"/>
  <c r="AB46" i="2"/>
  <c r="T46" i="2"/>
  <c r="Y46" i="2"/>
  <c r="X46" i="2"/>
  <c r="U46" i="2"/>
  <c r="Q46" i="2"/>
  <c r="I42" i="2"/>
  <c r="D42" i="2"/>
  <c r="AB42" i="2"/>
  <c r="T42" i="2"/>
  <c r="Y42" i="2"/>
  <c r="X42" i="2"/>
  <c r="U42" i="2"/>
  <c r="Q42" i="2"/>
  <c r="I38" i="2"/>
  <c r="D38" i="2"/>
  <c r="AB38" i="2"/>
  <c r="T38" i="2"/>
  <c r="Y38" i="2"/>
  <c r="X38" i="2"/>
  <c r="U38" i="2"/>
  <c r="Q38" i="2"/>
  <c r="I34" i="2"/>
  <c r="D34" i="2"/>
  <c r="AB34" i="2"/>
  <c r="T34" i="2"/>
  <c r="Y34" i="2"/>
  <c r="X34" i="2"/>
  <c r="U34" i="2"/>
  <c r="Q34" i="2"/>
  <c r="I30" i="2"/>
  <c r="D30" i="2"/>
  <c r="AB30" i="2"/>
  <c r="T30" i="2"/>
  <c r="Y30" i="2"/>
  <c r="X30" i="2"/>
  <c r="U30" i="2"/>
  <c r="Q30" i="2"/>
  <c r="I26" i="2"/>
  <c r="D26" i="2"/>
  <c r="AB26" i="2"/>
  <c r="T26" i="2"/>
  <c r="Y26" i="2"/>
  <c r="X26" i="2"/>
  <c r="U26" i="2"/>
  <c r="Q26" i="2"/>
  <c r="I22" i="2"/>
  <c r="D22" i="2"/>
  <c r="AB22" i="2"/>
  <c r="T22" i="2"/>
  <c r="Y22" i="2"/>
  <c r="X22" i="2"/>
  <c r="U22" i="2"/>
  <c r="Q22" i="2"/>
  <c r="I18" i="2"/>
  <c r="D18" i="2"/>
  <c r="I14" i="2"/>
  <c r="D14" i="2"/>
  <c r="I10" i="2"/>
  <c r="D10" i="2"/>
  <c r="I6" i="2"/>
  <c r="D6" i="2"/>
  <c r="D2" i="2"/>
  <c r="I2" i="2"/>
  <c r="K7" i="2"/>
  <c r="AB18" i="2"/>
  <c r="X18" i="2"/>
  <c r="T18" i="2"/>
  <c r="Y18" i="2"/>
  <c r="U18" i="2"/>
  <c r="Q18" i="2"/>
  <c r="F13" i="2"/>
  <c r="Y13" i="2"/>
  <c r="Q13" i="2"/>
  <c r="AB13" i="2"/>
  <c r="T13" i="2"/>
  <c r="U13" i="2"/>
  <c r="X13" i="2"/>
  <c r="Z5" i="2"/>
  <c r="Y5" i="2"/>
  <c r="Q5" i="2"/>
  <c r="AB5" i="2"/>
  <c r="T5" i="2"/>
  <c r="U5" i="2"/>
  <c r="X5" i="2"/>
  <c r="AB16" i="2"/>
  <c r="T16" i="2"/>
  <c r="Q16" i="2"/>
  <c r="U16" i="2"/>
  <c r="X16" i="2"/>
  <c r="Y16" i="2"/>
  <c r="AB12" i="2"/>
  <c r="T12" i="2"/>
  <c r="U12" i="2"/>
  <c r="Q12" i="2"/>
  <c r="X12" i="2"/>
  <c r="Y12" i="2"/>
  <c r="AB8" i="2"/>
  <c r="T8" i="2"/>
  <c r="U8" i="2"/>
  <c r="X8" i="2"/>
  <c r="Y8" i="2"/>
  <c r="Q8" i="2"/>
  <c r="U15" i="2"/>
  <c r="X15" i="2"/>
  <c r="AB15" i="2"/>
  <c r="T15" i="2"/>
  <c r="Y15" i="2"/>
  <c r="Q15" i="2"/>
  <c r="F11" i="2"/>
  <c r="H11" i="2" s="1"/>
  <c r="U11" i="2"/>
  <c r="AB11" i="2"/>
  <c r="X11" i="2"/>
  <c r="Y11" i="2"/>
  <c r="Q11" i="2"/>
  <c r="T11" i="2"/>
  <c r="AG7" i="2"/>
  <c r="U7" i="2"/>
  <c r="T7" i="2"/>
  <c r="X7" i="2"/>
  <c r="Y7" i="2"/>
  <c r="Q7" i="2"/>
  <c r="AB7" i="2"/>
  <c r="Y17" i="2"/>
  <c r="Q17" i="2"/>
  <c r="AB17" i="2"/>
  <c r="T17" i="2"/>
  <c r="X17" i="2"/>
  <c r="U17" i="2"/>
  <c r="AA9" i="2"/>
  <c r="Y9" i="2"/>
  <c r="Q9" i="2"/>
  <c r="AB9" i="2"/>
  <c r="T9" i="2"/>
  <c r="U9" i="2"/>
  <c r="X9" i="2"/>
  <c r="X14" i="2"/>
  <c r="U14" i="2"/>
  <c r="Y14" i="2"/>
  <c r="Q14" i="2"/>
  <c r="AB14" i="2"/>
  <c r="T14" i="2"/>
  <c r="X10" i="2"/>
  <c r="Y10" i="2"/>
  <c r="Q10" i="2"/>
  <c r="U10" i="2"/>
  <c r="AB10" i="2"/>
  <c r="T10" i="2"/>
  <c r="X6" i="2"/>
  <c r="Y6" i="2"/>
  <c r="Q6" i="2"/>
  <c r="AB6" i="2"/>
  <c r="T6" i="2"/>
  <c r="U6" i="2"/>
  <c r="AB4" i="2"/>
  <c r="Y4" i="2"/>
  <c r="X4" i="2"/>
  <c r="U4" i="2"/>
  <c r="T4" i="2"/>
  <c r="Q4" i="2"/>
  <c r="O3" i="2"/>
  <c r="U3" i="2"/>
  <c r="AB3" i="2"/>
  <c r="T3" i="2"/>
  <c r="X3" i="2"/>
  <c r="Y3" i="2"/>
  <c r="Q3" i="2"/>
  <c r="Y2" i="2"/>
  <c r="U2" i="2"/>
  <c r="AB2" i="2"/>
  <c r="X2" i="2"/>
  <c r="Z73" i="2"/>
  <c r="W59" i="2"/>
  <c r="AG61" i="2"/>
  <c r="Z7" i="2"/>
  <c r="Z15" i="2"/>
  <c r="Z23" i="2"/>
  <c r="AJ27" i="2"/>
  <c r="Z27" i="2"/>
  <c r="AI11" i="2"/>
  <c r="L7" i="2"/>
  <c r="AD7" i="2"/>
  <c r="F7" i="2"/>
  <c r="H7" i="2" s="1"/>
  <c r="AC19" i="2"/>
  <c r="O11" i="2"/>
  <c r="V11" i="2"/>
  <c r="V15" i="2"/>
  <c r="AC15" i="2"/>
  <c r="AF15" i="2"/>
  <c r="O15" i="2"/>
  <c r="AI19" i="2"/>
  <c r="AD19" i="2"/>
  <c r="L19" i="2"/>
  <c r="V23" i="2"/>
  <c r="AC23" i="2"/>
  <c r="AJ23" i="2"/>
  <c r="AF27" i="2"/>
  <c r="O27" i="2"/>
  <c r="H27" i="2"/>
  <c r="V27" i="2"/>
  <c r="AJ91" i="2"/>
  <c r="AF91" i="2"/>
  <c r="V91" i="2"/>
  <c r="O91" i="2"/>
  <c r="F91" i="2"/>
  <c r="AG87" i="2"/>
  <c r="R87" i="2"/>
  <c r="AH83" i="2"/>
  <c r="AI79" i="2"/>
  <c r="AF75" i="2"/>
  <c r="Z71" i="2"/>
  <c r="K71" i="2"/>
  <c r="AD67" i="2"/>
  <c r="L67" i="2"/>
  <c r="AF63" i="2"/>
  <c r="O63" i="2"/>
  <c r="AI59" i="2"/>
  <c r="AG55" i="2"/>
  <c r="V55" i="2"/>
  <c r="AJ51" i="2"/>
  <c r="Z51" i="2"/>
  <c r="F51" i="2"/>
  <c r="H43" i="2"/>
  <c r="Z39" i="2"/>
  <c r="K39" i="2"/>
  <c r="Z35" i="2"/>
  <c r="F35" i="2"/>
  <c r="F27" i="2"/>
  <c r="AE7" i="2"/>
  <c r="AE11" i="2"/>
  <c r="Z3" i="2"/>
  <c r="AJ3" i="2"/>
  <c r="AJ15" i="2"/>
  <c r="K19" i="2"/>
  <c r="R19" i="2"/>
  <c r="F23" i="2"/>
  <c r="AC7" i="2"/>
  <c r="AH11" i="2"/>
  <c r="R7" i="2"/>
  <c r="AH7" i="2"/>
  <c r="AI7" i="2"/>
  <c r="O7" i="2"/>
  <c r="AF7" i="2"/>
  <c r="AG11" i="2"/>
  <c r="AJ11" i="2"/>
  <c r="AD11" i="2"/>
  <c r="R11" i="2"/>
  <c r="AH15" i="2"/>
  <c r="R15" i="2"/>
  <c r="AJ19" i="2"/>
  <c r="AE19" i="2"/>
  <c r="Z19" i="2"/>
  <c r="AH23" i="2"/>
  <c r="R23" i="2"/>
  <c r="AF23" i="2"/>
  <c r="O23" i="2"/>
  <c r="K27" i="2"/>
  <c r="AH27" i="2"/>
  <c r="R27" i="2"/>
  <c r="O31" i="2"/>
  <c r="AI91" i="2"/>
  <c r="AE91" i="2"/>
  <c r="Z91" i="2"/>
  <c r="L91" i="2"/>
  <c r="AC87" i="2"/>
  <c r="K87" i="2"/>
  <c r="AD83" i="2"/>
  <c r="R83" i="2"/>
  <c r="L79" i="2"/>
  <c r="AE75" i="2"/>
  <c r="L75" i="2"/>
  <c r="AI71" i="2"/>
  <c r="Z67" i="2"/>
  <c r="K67" i="2"/>
  <c r="H63" i="2"/>
  <c r="AH59" i="2"/>
  <c r="AF55" i="2"/>
  <c r="R55" i="2"/>
  <c r="AI51" i="2"/>
  <c r="V51" i="2"/>
  <c r="AJ43" i="2"/>
  <c r="AI39" i="2"/>
  <c r="AI35" i="2"/>
  <c r="V35" i="2"/>
  <c r="I101" i="3"/>
  <c r="C8" i="17" s="1"/>
  <c r="G8" i="17" s="1"/>
  <c r="AC11" i="2"/>
  <c r="Z11" i="2"/>
  <c r="AG15" i="2"/>
  <c r="AH19" i="2"/>
  <c r="AG23" i="2"/>
  <c r="AE27" i="2"/>
  <c r="AG91" i="2"/>
  <c r="AC91" i="2"/>
  <c r="R91" i="2"/>
  <c r="H91" i="2"/>
  <c r="AH87" i="2"/>
  <c r="AI75" i="2"/>
  <c r="V75" i="2"/>
  <c r="AE71" i="2"/>
  <c r="L71" i="2"/>
  <c r="AH67" i="2"/>
  <c r="AG63" i="2"/>
  <c r="V63" i="2"/>
  <c r="Z59" i="2"/>
  <c r="K59" i="2"/>
  <c r="F55" i="2"/>
  <c r="L51" i="2"/>
  <c r="AC43" i="2"/>
  <c r="O43" i="2"/>
  <c r="AD39" i="2"/>
  <c r="L39" i="2"/>
  <c r="AE35" i="2"/>
  <c r="L35" i="2"/>
  <c r="AG27" i="2"/>
  <c r="AG19" i="2"/>
  <c r="AA39" i="2"/>
  <c r="AI65" i="2"/>
  <c r="Z45" i="2"/>
  <c r="B51" i="2"/>
  <c r="AH9" i="2"/>
  <c r="Z9" i="2"/>
  <c r="AI89" i="2"/>
  <c r="H85" i="2"/>
  <c r="L73" i="2"/>
  <c r="AG53" i="2"/>
  <c r="AH49" i="2"/>
  <c r="L45" i="2"/>
  <c r="H33" i="2"/>
  <c r="AE9" i="2"/>
  <c r="R9" i="2"/>
  <c r="K25" i="2"/>
  <c r="Z81" i="2"/>
  <c r="L65" i="2"/>
  <c r="H61" i="2"/>
  <c r="H41" i="2"/>
  <c r="O77" i="2"/>
  <c r="Z65" i="2"/>
  <c r="AD5" i="2"/>
  <c r="V13" i="2"/>
  <c r="AI25" i="2"/>
  <c r="AJ77" i="2"/>
  <c r="AI73" i="2"/>
  <c r="AD57" i="2"/>
  <c r="K49" i="2"/>
  <c r="AG33" i="2"/>
  <c r="W27" i="2"/>
  <c r="B43" i="2"/>
  <c r="F89" i="2"/>
  <c r="H89" i="2"/>
  <c r="Z89" i="2"/>
  <c r="AG89" i="2"/>
  <c r="K89" i="2"/>
  <c r="AC89" i="2"/>
  <c r="AH89" i="2"/>
  <c r="W81" i="2"/>
  <c r="L81" i="2"/>
  <c r="V81" i="2"/>
  <c r="AC81" i="2"/>
  <c r="AI81" i="2"/>
  <c r="O81" i="2"/>
  <c r="AE81" i="2"/>
  <c r="AJ81" i="2"/>
  <c r="AD69" i="2"/>
  <c r="H69" i="2"/>
  <c r="AG69" i="2"/>
  <c r="K61" i="2"/>
  <c r="AD61" i="2"/>
  <c r="AH61" i="2"/>
  <c r="L61" i="2"/>
  <c r="Z61" i="2"/>
  <c r="AE61" i="2"/>
  <c r="AI61" i="2"/>
  <c r="K53" i="2"/>
  <c r="AH53" i="2"/>
  <c r="R53" i="2"/>
  <c r="AC53" i="2"/>
  <c r="F45" i="2"/>
  <c r="O45" i="2"/>
  <c r="V45" i="2"/>
  <c r="AF45" i="2"/>
  <c r="AJ45" i="2"/>
  <c r="AA45" i="2"/>
  <c r="H45" i="2"/>
  <c r="R45" i="2"/>
  <c r="AC45" i="2"/>
  <c r="AG45" i="2"/>
  <c r="O37" i="2"/>
  <c r="AF37" i="2"/>
  <c r="F29" i="2"/>
  <c r="Z29" i="2"/>
  <c r="AI29" i="2"/>
  <c r="L29" i="2"/>
  <c r="AD29" i="2"/>
  <c r="R21" i="2"/>
  <c r="K21" i="2"/>
  <c r="V21" i="2"/>
  <c r="AA17" i="2"/>
  <c r="W17" i="2"/>
  <c r="L17" i="2"/>
  <c r="AH17" i="2"/>
  <c r="AE17" i="2"/>
  <c r="O17" i="2"/>
  <c r="AF17" i="2"/>
  <c r="AC17" i="2"/>
  <c r="R17" i="2"/>
  <c r="AI17" i="2"/>
  <c r="AJ17" i="2"/>
  <c r="AG17" i="2"/>
  <c r="V9" i="2"/>
  <c r="AF9" i="2"/>
  <c r="O13" i="2"/>
  <c r="AJ9" i="2"/>
  <c r="R13" i="2"/>
  <c r="K45" i="2"/>
  <c r="V33" i="2"/>
  <c r="AD17" i="2"/>
  <c r="W9" i="2"/>
  <c r="K9" i="2"/>
  <c r="AH5" i="2"/>
  <c r="AD9" i="2"/>
  <c r="Z25" i="2"/>
  <c r="AF13" i="2"/>
  <c r="AJ13" i="2"/>
  <c r="AI13" i="2"/>
  <c r="AG21" i="2"/>
  <c r="AG25" i="2"/>
  <c r="AH29" i="2"/>
  <c r="AC29" i="2"/>
  <c r="AD89" i="2"/>
  <c r="L89" i="2"/>
  <c r="AF81" i="2"/>
  <c r="R81" i="2"/>
  <c r="AF77" i="2"/>
  <c r="V77" i="2"/>
  <c r="AE73" i="2"/>
  <c r="R69" i="2"/>
  <c r="AE65" i="2"/>
  <c r="AC61" i="2"/>
  <c r="R61" i="2"/>
  <c r="AH57" i="2"/>
  <c r="AD49" i="2"/>
  <c r="AE45" i="2"/>
  <c r="F37" i="2"/>
  <c r="AC33" i="2"/>
  <c r="V17" i="2"/>
  <c r="AA53" i="2"/>
  <c r="R85" i="2"/>
  <c r="AG85" i="2"/>
  <c r="AH85" i="2"/>
  <c r="AA77" i="2"/>
  <c r="K77" i="2"/>
  <c r="AD77" i="2"/>
  <c r="AH77" i="2"/>
  <c r="L77" i="2"/>
  <c r="Z77" i="2"/>
  <c r="AE77" i="2"/>
  <c r="AI77" i="2"/>
  <c r="F73" i="2"/>
  <c r="O73" i="2"/>
  <c r="V73" i="2"/>
  <c r="AF73" i="2"/>
  <c r="AJ73" i="2"/>
  <c r="H73" i="2"/>
  <c r="R73" i="2"/>
  <c r="AC73" i="2"/>
  <c r="AG73" i="2"/>
  <c r="F65" i="2"/>
  <c r="O65" i="2"/>
  <c r="V65" i="2"/>
  <c r="AF65" i="2"/>
  <c r="AJ65" i="2"/>
  <c r="H65" i="2"/>
  <c r="R65" i="2"/>
  <c r="AC65" i="2"/>
  <c r="AG65" i="2"/>
  <c r="L57" i="2"/>
  <c r="Z57" i="2"/>
  <c r="AE57" i="2"/>
  <c r="AI57" i="2"/>
  <c r="F57" i="2"/>
  <c r="O57" i="2"/>
  <c r="V57" i="2"/>
  <c r="AF57" i="2"/>
  <c r="AJ57" i="2"/>
  <c r="AA49" i="2"/>
  <c r="F49" i="2"/>
  <c r="O49" i="2"/>
  <c r="V49" i="2"/>
  <c r="AF49" i="2"/>
  <c r="AJ49" i="2"/>
  <c r="H49" i="2"/>
  <c r="R49" i="2"/>
  <c r="AC49" i="2"/>
  <c r="AG49" i="2"/>
  <c r="R41" i="2"/>
  <c r="W33" i="2"/>
  <c r="K33" i="2"/>
  <c r="AD33" i="2"/>
  <c r="AH33" i="2"/>
  <c r="L33" i="2"/>
  <c r="Z33" i="2"/>
  <c r="AE33" i="2"/>
  <c r="AI33" i="2"/>
  <c r="V25" i="2"/>
  <c r="O25" i="2"/>
  <c r="AF25" i="2"/>
  <c r="AE25" i="2"/>
  <c r="AJ25" i="2"/>
  <c r="AC25" i="2"/>
  <c r="H13" i="2"/>
  <c r="Z13" i="2"/>
  <c r="AC13" i="2"/>
  <c r="L13" i="2"/>
  <c r="AH13" i="2"/>
  <c r="AI9" i="2"/>
  <c r="AG9" i="2"/>
  <c r="F25" i="2"/>
  <c r="AH21" i="2"/>
  <c r="AE29" i="2"/>
  <c r="AG29" i="2"/>
  <c r="AE89" i="2"/>
  <c r="R89" i="2"/>
  <c r="AD85" i="2"/>
  <c r="AG81" i="2"/>
  <c r="AG77" i="2"/>
  <c r="H77" i="2"/>
  <c r="AH73" i="2"/>
  <c r="K73" i="2"/>
  <c r="AH65" i="2"/>
  <c r="K65" i="2"/>
  <c r="AF61" i="2"/>
  <c r="V61" i="2"/>
  <c r="F61" i="2"/>
  <c r="AC57" i="2"/>
  <c r="R57" i="2"/>
  <c r="AD53" i="2"/>
  <c r="AE49" i="2"/>
  <c r="AH45" i="2"/>
  <c r="AJ37" i="2"/>
  <c r="AF33" i="2"/>
  <c r="F33" i="2"/>
  <c r="AD13" i="2"/>
  <c r="F9" i="2"/>
  <c r="H9" i="2" s="1"/>
  <c r="Z17" i="2"/>
  <c r="L9" i="2"/>
  <c r="AC9" i="2"/>
  <c r="O9" i="2"/>
  <c r="AE13" i="2"/>
  <c r="AG13" i="2"/>
  <c r="F17" i="2"/>
  <c r="H17" i="2" s="1"/>
  <c r="AC21" i="2"/>
  <c r="H25" i="2"/>
  <c r="V29" i="2"/>
  <c r="K29" i="2"/>
  <c r="K85" i="2"/>
  <c r="H81" i="2"/>
  <c r="AC77" i="2"/>
  <c r="R77" i="2"/>
  <c r="AD73" i="2"/>
  <c r="AH69" i="2"/>
  <c r="K69" i="2"/>
  <c r="AD65" i="2"/>
  <c r="AJ61" i="2"/>
  <c r="O61" i="2"/>
  <c r="AG57" i="2"/>
  <c r="H57" i="2"/>
  <c r="AI49" i="2"/>
  <c r="Z49" i="2"/>
  <c r="L49" i="2"/>
  <c r="AD45" i="2"/>
  <c r="AC41" i="2"/>
  <c r="AJ33" i="2"/>
  <c r="O33" i="2"/>
  <c r="AD3" i="2"/>
  <c r="AG3" i="2"/>
  <c r="W49" i="2"/>
  <c r="AA75" i="2"/>
  <c r="AA33" i="2"/>
  <c r="AA51" i="2"/>
  <c r="AJ89" i="2"/>
  <c r="AF89" i="2"/>
  <c r="V89" i="2"/>
  <c r="O89" i="2"/>
  <c r="AD87" i="2"/>
  <c r="AC85" i="2"/>
  <c r="AG83" i="2"/>
  <c r="AH81" i="2"/>
  <c r="AD81" i="2"/>
  <c r="K81" i="2"/>
  <c r="AJ75" i="2"/>
  <c r="AD71" i="2"/>
  <c r="AE67" i="2"/>
  <c r="AC63" i="2"/>
  <c r="AD59" i="2"/>
  <c r="AJ55" i="2"/>
  <c r="AE51" i="2"/>
  <c r="AF43" i="2"/>
  <c r="V43" i="2"/>
  <c r="AE39" i="2"/>
  <c r="AJ35" i="2"/>
  <c r="AA91" i="2"/>
  <c r="J91" i="2"/>
  <c r="A91" i="2"/>
  <c r="A87" i="2"/>
  <c r="J87" i="2"/>
  <c r="A83" i="2"/>
  <c r="J83" i="2"/>
  <c r="J79" i="2"/>
  <c r="A79" i="2"/>
  <c r="J75" i="2"/>
  <c r="A75" i="2"/>
  <c r="J71" i="2"/>
  <c r="A71" i="2"/>
  <c r="J67" i="2"/>
  <c r="A67" i="2"/>
  <c r="J63" i="2"/>
  <c r="A63" i="2"/>
  <c r="J59" i="2"/>
  <c r="A59" i="2"/>
  <c r="J55" i="2"/>
  <c r="A55" i="2"/>
  <c r="J51" i="2"/>
  <c r="A51" i="2"/>
  <c r="J47" i="2"/>
  <c r="A47" i="2"/>
  <c r="J43" i="2"/>
  <c r="A43" i="2"/>
  <c r="J39" i="2"/>
  <c r="A39" i="2"/>
  <c r="J35" i="2"/>
  <c r="A35" i="2"/>
  <c r="J31" i="2"/>
  <c r="A31" i="2"/>
  <c r="J27" i="2"/>
  <c r="A27" i="2"/>
  <c r="J23" i="2"/>
  <c r="A23" i="2"/>
  <c r="J19" i="2"/>
  <c r="A19" i="2"/>
  <c r="J15" i="2"/>
  <c r="K11" i="2"/>
  <c r="J11" i="2"/>
  <c r="W7" i="2"/>
  <c r="J7" i="2"/>
  <c r="W3" i="2"/>
  <c r="J3" i="2"/>
  <c r="J2" i="2"/>
  <c r="AD88" i="2"/>
  <c r="J88" i="2"/>
  <c r="A88" i="2"/>
  <c r="AC80" i="2"/>
  <c r="J80" i="2"/>
  <c r="A80" i="2"/>
  <c r="J72" i="2"/>
  <c r="A72" i="2"/>
  <c r="L64" i="2"/>
  <c r="J64" i="2"/>
  <c r="A64" i="2"/>
  <c r="J56" i="2"/>
  <c r="A56" i="2"/>
  <c r="J48" i="2"/>
  <c r="A48" i="2"/>
  <c r="R40" i="2"/>
  <c r="J40" i="2"/>
  <c r="A40" i="2"/>
  <c r="H32" i="2"/>
  <c r="J32" i="2"/>
  <c r="A32" i="2"/>
  <c r="J24" i="2"/>
  <c r="A24" i="2"/>
  <c r="AC16" i="2"/>
  <c r="J16" i="2"/>
  <c r="AH8" i="2"/>
  <c r="J8" i="2"/>
  <c r="W75" i="2"/>
  <c r="W43" i="2"/>
  <c r="W11" i="2"/>
  <c r="AA67" i="2"/>
  <c r="AA31" i="2"/>
  <c r="B91" i="2"/>
  <c r="W90" i="2"/>
  <c r="J90" i="2"/>
  <c r="A90" i="2"/>
  <c r="Z86" i="2"/>
  <c r="J86" i="2"/>
  <c r="A86" i="2"/>
  <c r="L82" i="2"/>
  <c r="J82" i="2"/>
  <c r="A82" i="2"/>
  <c r="F78" i="2"/>
  <c r="J78" i="2"/>
  <c r="A78" i="2"/>
  <c r="F74" i="2"/>
  <c r="J74" i="2"/>
  <c r="A74" i="2"/>
  <c r="F70" i="2"/>
  <c r="J70" i="2"/>
  <c r="A70" i="2"/>
  <c r="J66" i="2"/>
  <c r="A66" i="2"/>
  <c r="V62" i="2"/>
  <c r="J62" i="2"/>
  <c r="A62" i="2"/>
  <c r="L58" i="2"/>
  <c r="J58" i="2"/>
  <c r="A58" i="2"/>
  <c r="L54" i="2"/>
  <c r="J54" i="2"/>
  <c r="A54" i="2"/>
  <c r="AA50" i="2"/>
  <c r="J50" i="2"/>
  <c r="A50" i="2"/>
  <c r="K46" i="2"/>
  <c r="J46" i="2"/>
  <c r="A46" i="2"/>
  <c r="AC42" i="2"/>
  <c r="J42" i="2"/>
  <c r="A42" i="2"/>
  <c r="R38" i="2"/>
  <c r="J38" i="2"/>
  <c r="A38" i="2"/>
  <c r="K34" i="2"/>
  <c r="J34" i="2"/>
  <c r="A34" i="2"/>
  <c r="Z30" i="2"/>
  <c r="J30" i="2"/>
  <c r="A30" i="2"/>
  <c r="B26" i="2"/>
  <c r="J26" i="2"/>
  <c r="A26" i="2"/>
  <c r="AA22" i="2"/>
  <c r="J22" i="2"/>
  <c r="A22" i="2"/>
  <c r="J18" i="2"/>
  <c r="A18" i="2"/>
  <c r="J14" i="2"/>
  <c r="F10" i="2"/>
  <c r="J10" i="2"/>
  <c r="AI6" i="2"/>
  <c r="J6" i="2"/>
  <c r="A84" i="2"/>
  <c r="J84" i="2"/>
  <c r="H76" i="2"/>
  <c r="J76" i="2"/>
  <c r="A76" i="2"/>
  <c r="AI68" i="2"/>
  <c r="A68" i="2"/>
  <c r="J68" i="2"/>
  <c r="L60" i="2"/>
  <c r="J60" i="2"/>
  <c r="A60" i="2"/>
  <c r="AC52" i="2"/>
  <c r="J52" i="2"/>
  <c r="A52" i="2"/>
  <c r="J44" i="2"/>
  <c r="A44" i="2"/>
  <c r="F36" i="2"/>
  <c r="A36" i="2"/>
  <c r="J36" i="2"/>
  <c r="AI28" i="2"/>
  <c r="J28" i="2"/>
  <c r="A28" i="2"/>
  <c r="AF20" i="2"/>
  <c r="A20" i="2"/>
  <c r="J20" i="2"/>
  <c r="J12" i="2"/>
  <c r="O20" i="2"/>
  <c r="AA43" i="2"/>
  <c r="AA27" i="2"/>
  <c r="B87" i="2"/>
  <c r="A89" i="2"/>
  <c r="J89" i="2"/>
  <c r="A85" i="2"/>
  <c r="J85" i="2"/>
  <c r="B81" i="2"/>
  <c r="A81" i="2"/>
  <c r="J81" i="2"/>
  <c r="A77" i="2"/>
  <c r="J77" i="2"/>
  <c r="A73" i="2"/>
  <c r="J73" i="2"/>
  <c r="A69" i="2"/>
  <c r="J69" i="2"/>
  <c r="A65" i="2"/>
  <c r="J65" i="2"/>
  <c r="AA61" i="2"/>
  <c r="A61" i="2"/>
  <c r="J61" i="2"/>
  <c r="A57" i="2"/>
  <c r="J57" i="2"/>
  <c r="A53" i="2"/>
  <c r="J53" i="2"/>
  <c r="A49" i="2"/>
  <c r="J49" i="2"/>
  <c r="A45" i="2"/>
  <c r="J45" i="2"/>
  <c r="A41" i="2"/>
  <c r="J41" i="2"/>
  <c r="A37" i="2"/>
  <c r="J37" i="2"/>
  <c r="B33" i="2"/>
  <c r="A33" i="2"/>
  <c r="J33" i="2"/>
  <c r="AA29" i="2"/>
  <c r="A29" i="2"/>
  <c r="J29" i="2"/>
  <c r="A25" i="2"/>
  <c r="J25" i="2"/>
  <c r="AA21" i="2"/>
  <c r="A21" i="2"/>
  <c r="J21" i="2"/>
  <c r="K17" i="2"/>
  <c r="J17" i="2"/>
  <c r="J13" i="2"/>
  <c r="B9" i="2"/>
  <c r="A9" i="2" s="1"/>
  <c r="AI18" i="3" s="1"/>
  <c r="J9" i="2"/>
  <c r="J5" i="2"/>
  <c r="J4" i="2"/>
  <c r="K3" i="2"/>
  <c r="AE3" i="2"/>
  <c r="R3" i="2"/>
  <c r="AA3" i="2"/>
  <c r="AC3" i="2"/>
  <c r="AI3" i="2"/>
  <c r="V3" i="2"/>
  <c r="F3" i="2"/>
  <c r="H3" i="2" s="1"/>
  <c r="AA52" i="2"/>
  <c r="L87" i="2"/>
  <c r="Z87" i="2"/>
  <c r="AE87" i="2"/>
  <c r="AI87" i="2"/>
  <c r="AA87" i="2"/>
  <c r="W87" i="2"/>
  <c r="F87" i="2"/>
  <c r="O87" i="2"/>
  <c r="V87" i="2"/>
  <c r="AF87" i="2"/>
  <c r="AA83" i="2"/>
  <c r="W83" i="2"/>
  <c r="L83" i="2"/>
  <c r="Z83" i="2"/>
  <c r="AE83" i="2"/>
  <c r="AI83" i="2"/>
  <c r="B83" i="2"/>
  <c r="F83" i="2"/>
  <c r="O83" i="2"/>
  <c r="V83" i="2"/>
  <c r="AF83" i="2"/>
  <c r="AJ83" i="2"/>
  <c r="Z79" i="2"/>
  <c r="AE79" i="2"/>
  <c r="B75" i="2"/>
  <c r="H75" i="2"/>
  <c r="R75" i="2"/>
  <c r="AC75" i="2"/>
  <c r="AG75" i="2"/>
  <c r="K75" i="2"/>
  <c r="AD75" i="2"/>
  <c r="AH75" i="2"/>
  <c r="F71" i="2"/>
  <c r="O71" i="2"/>
  <c r="V71" i="2"/>
  <c r="AF71" i="2"/>
  <c r="AJ71" i="2"/>
  <c r="AA71" i="2"/>
  <c r="W71" i="2"/>
  <c r="H71" i="2"/>
  <c r="R71" i="2"/>
  <c r="AC71" i="2"/>
  <c r="AG71" i="2"/>
  <c r="W67" i="2"/>
  <c r="F67" i="2"/>
  <c r="O67" i="2"/>
  <c r="V67" i="2"/>
  <c r="AF67" i="2"/>
  <c r="AJ67" i="2"/>
  <c r="H67" i="2"/>
  <c r="R67" i="2"/>
  <c r="AC67" i="2"/>
  <c r="AG67" i="2"/>
  <c r="K63" i="2"/>
  <c r="AD63" i="2"/>
  <c r="AH63" i="2"/>
  <c r="L63" i="2"/>
  <c r="Z63" i="2"/>
  <c r="AE63" i="2"/>
  <c r="AI63" i="2"/>
  <c r="F59" i="2"/>
  <c r="O59" i="2"/>
  <c r="V59" i="2"/>
  <c r="AF59" i="2"/>
  <c r="AJ59" i="2"/>
  <c r="B59" i="2"/>
  <c r="H59" i="2"/>
  <c r="R59" i="2"/>
  <c r="AC59" i="2"/>
  <c r="AG59" i="2"/>
  <c r="B55" i="2"/>
  <c r="K55" i="2"/>
  <c r="AD55" i="2"/>
  <c r="AH55" i="2"/>
  <c r="AA55" i="2"/>
  <c r="W55" i="2"/>
  <c r="L55" i="2"/>
  <c r="Z55" i="2"/>
  <c r="AE55" i="2"/>
  <c r="AI55" i="2"/>
  <c r="W51" i="2"/>
  <c r="H51" i="2"/>
  <c r="R51" i="2"/>
  <c r="AC51" i="2"/>
  <c r="AG51" i="2"/>
  <c r="K51" i="2"/>
  <c r="AD51" i="2"/>
  <c r="AH51" i="2"/>
  <c r="AI47" i="2"/>
  <c r="K43" i="2"/>
  <c r="AD43" i="2"/>
  <c r="AH43" i="2"/>
  <c r="L43" i="2"/>
  <c r="Z43" i="2"/>
  <c r="AE43" i="2"/>
  <c r="AI43" i="2"/>
  <c r="F39" i="2"/>
  <c r="O39" i="2"/>
  <c r="V39" i="2"/>
  <c r="AF39" i="2"/>
  <c r="AJ39" i="2"/>
  <c r="B39" i="2"/>
  <c r="W39" i="2"/>
  <c r="H39" i="2"/>
  <c r="R39" i="2"/>
  <c r="AC39" i="2"/>
  <c r="AG39" i="2"/>
  <c r="B35" i="2"/>
  <c r="W35" i="2"/>
  <c r="H35" i="2"/>
  <c r="R35" i="2"/>
  <c r="AC35" i="2"/>
  <c r="AG35" i="2"/>
  <c r="AA35" i="2"/>
  <c r="K35" i="2"/>
  <c r="AD35" i="2"/>
  <c r="AH35" i="2"/>
  <c r="AE31" i="2"/>
  <c r="F31" i="2"/>
  <c r="AI31" i="2"/>
  <c r="AC27" i="2"/>
  <c r="AA23" i="2"/>
  <c r="W23" i="2"/>
  <c r="H23" i="2"/>
  <c r="AA19" i="2"/>
  <c r="W19" i="2"/>
  <c r="B19" i="2"/>
  <c r="B71" i="2"/>
  <c r="B27" i="2"/>
  <c r="AA59" i="2"/>
  <c r="B67" i="2"/>
  <c r="B23" i="2"/>
  <c r="AA7" i="2"/>
  <c r="AE30" i="2"/>
  <c r="AA70" i="2"/>
  <c r="AF36" i="2"/>
  <c r="AJ2" i="2"/>
  <c r="AI64" i="2"/>
  <c r="AC48" i="2"/>
  <c r="V80" i="2"/>
  <c r="AE68" i="2"/>
  <c r="V2" i="2"/>
  <c r="AJ84" i="2"/>
  <c r="O84" i="2"/>
  <c r="R80" i="2"/>
  <c r="L68" i="2"/>
  <c r="AE64" i="2"/>
  <c r="AI60" i="2"/>
  <c r="AG32" i="2"/>
  <c r="F20" i="2"/>
  <c r="O2" i="2"/>
  <c r="AG2" i="2"/>
  <c r="AI88" i="2"/>
  <c r="AG84" i="2"/>
  <c r="H84" i="2"/>
  <c r="AF80" i="2"/>
  <c r="F80" i="2"/>
  <c r="AJ76" i="2"/>
  <c r="O76" i="2"/>
  <c r="AE60" i="2"/>
  <c r="AH56" i="2"/>
  <c r="AJ20" i="2"/>
  <c r="AD12" i="2"/>
  <c r="L2" i="2"/>
  <c r="AD2" i="2"/>
  <c r="AF2" i="2"/>
  <c r="AG76" i="2"/>
  <c r="R82" i="2"/>
  <c r="Z58" i="2"/>
  <c r="AG22" i="2"/>
  <c r="O10" i="2"/>
  <c r="O6" i="2"/>
  <c r="AE10" i="2"/>
  <c r="AI66" i="2"/>
  <c r="AG62" i="2"/>
  <c r="AE6" i="2"/>
  <c r="AG90" i="2"/>
  <c r="H90" i="2"/>
  <c r="AG82" i="2"/>
  <c r="H82" i="2"/>
  <c r="AG78" i="2"/>
  <c r="H78" i="2"/>
  <c r="AG70" i="2"/>
  <c r="H70" i="2"/>
  <c r="Z66" i="2"/>
  <c r="B17" i="2"/>
  <c r="A17" i="2" s="1"/>
  <c r="AI26" i="3" s="1"/>
  <c r="R90" i="2"/>
  <c r="R78" i="2"/>
  <c r="R70" i="2"/>
  <c r="AC90" i="2"/>
  <c r="AC82" i="2"/>
  <c r="AC78" i="2"/>
  <c r="AH74" i="2"/>
  <c r="K74" i="2"/>
  <c r="AC70" i="2"/>
  <c r="L66" i="2"/>
  <c r="H62" i="2"/>
  <c r="R42" i="2"/>
  <c r="AD18" i="2"/>
  <c r="AD14" i="2"/>
  <c r="B62" i="2"/>
  <c r="J1" i="5"/>
  <c r="B3" i="2"/>
  <c r="B7" i="2"/>
  <c r="A7" i="2" s="1"/>
  <c r="AI16" i="3" s="1"/>
  <c r="AJ82" i="2"/>
  <c r="AF82" i="2"/>
  <c r="V82" i="2"/>
  <c r="O82" i="2"/>
  <c r="F82" i="2"/>
  <c r="AJ78" i="2"/>
  <c r="AF78" i="2"/>
  <c r="V78" i="2"/>
  <c r="O78" i="2"/>
  <c r="AG74" i="2"/>
  <c r="AC74" i="2"/>
  <c r="R74" i="2"/>
  <c r="H74" i="2"/>
  <c r="AJ70" i="2"/>
  <c r="AF70" i="2"/>
  <c r="V70" i="2"/>
  <c r="O70" i="2"/>
  <c r="AH66" i="2"/>
  <c r="K66" i="2"/>
  <c r="AF62" i="2"/>
  <c r="AG42" i="2"/>
  <c r="H42" i="2"/>
  <c r="Z26" i="2"/>
  <c r="H22" i="2"/>
  <c r="AH10" i="2"/>
  <c r="B90" i="2"/>
  <c r="N86" i="2"/>
  <c r="M86" i="2"/>
  <c r="G86" i="2"/>
  <c r="N78" i="2"/>
  <c r="M78" i="2"/>
  <c r="G78" i="2"/>
  <c r="AA78" i="2"/>
  <c r="B78" i="2"/>
  <c r="W78" i="2"/>
  <c r="N70" i="2"/>
  <c r="M70" i="2"/>
  <c r="G70" i="2"/>
  <c r="W70" i="2"/>
  <c r="N62" i="2"/>
  <c r="M62" i="2"/>
  <c r="G62" i="2"/>
  <c r="K62" i="2"/>
  <c r="AD62" i="2"/>
  <c r="AH62" i="2"/>
  <c r="L62" i="2"/>
  <c r="Z62" i="2"/>
  <c r="AE62" i="2"/>
  <c r="AI62" i="2"/>
  <c r="W62" i="2"/>
  <c r="F62" i="2"/>
  <c r="N54" i="2"/>
  <c r="M54" i="2"/>
  <c r="G54" i="2"/>
  <c r="Z54" i="2"/>
  <c r="W54" i="2"/>
  <c r="AE54" i="2"/>
  <c r="N50" i="2"/>
  <c r="G50" i="2"/>
  <c r="M50" i="2"/>
  <c r="W50" i="2"/>
  <c r="L50" i="2"/>
  <c r="Z50" i="2"/>
  <c r="AE50" i="2"/>
  <c r="AI50" i="2"/>
  <c r="F50" i="2"/>
  <c r="O50" i="2"/>
  <c r="V50" i="2"/>
  <c r="AF50" i="2"/>
  <c r="AJ50" i="2"/>
  <c r="B50" i="2"/>
  <c r="H50" i="2"/>
  <c r="R50" i="2"/>
  <c r="AC50" i="2"/>
  <c r="AG50" i="2"/>
  <c r="N38" i="2"/>
  <c r="G38" i="2"/>
  <c r="M38" i="2"/>
  <c r="AC38" i="2"/>
  <c r="W38" i="2"/>
  <c r="H38" i="2"/>
  <c r="AG38" i="2"/>
  <c r="N30" i="2"/>
  <c r="G30" i="2"/>
  <c r="M30" i="2"/>
  <c r="AA30" i="2"/>
  <c r="F30" i="2"/>
  <c r="O30" i="2"/>
  <c r="V30" i="2"/>
  <c r="AF30" i="2"/>
  <c r="AJ30" i="2"/>
  <c r="B30" i="2"/>
  <c r="H30" i="2"/>
  <c r="R30" i="2"/>
  <c r="AC30" i="2"/>
  <c r="AG30" i="2"/>
  <c r="W30" i="2"/>
  <c r="K30" i="2"/>
  <c r="AD30" i="2"/>
  <c r="AH30" i="2"/>
  <c r="N22" i="2"/>
  <c r="G22" i="2"/>
  <c r="M22" i="2"/>
  <c r="R22" i="2"/>
  <c r="W22" i="2"/>
  <c r="AC22" i="2"/>
  <c r="N14" i="2"/>
  <c r="G14" i="2"/>
  <c r="M14" i="2"/>
  <c r="L14" i="2"/>
  <c r="Z14" i="2"/>
  <c r="AE14" i="2"/>
  <c r="AI14" i="2"/>
  <c r="O14" i="2"/>
  <c r="V14" i="2"/>
  <c r="AF14" i="2"/>
  <c r="AJ14" i="2"/>
  <c r="K14" i="2"/>
  <c r="B14" i="2"/>
  <c r="A14" i="2" s="1"/>
  <c r="AI23" i="3" s="1"/>
  <c r="AA14" i="2"/>
  <c r="W14" i="2"/>
  <c r="F14" i="2"/>
  <c r="R14" i="2"/>
  <c r="AC14" i="2"/>
  <c r="AG14" i="2"/>
  <c r="N6" i="2"/>
  <c r="M6" i="2"/>
  <c r="G6" i="2"/>
  <c r="F6" i="2"/>
  <c r="H6" i="2" s="1"/>
  <c r="R6" i="2"/>
  <c r="AC6" i="2"/>
  <c r="AJ6" i="2"/>
  <c r="K6" i="2"/>
  <c r="W6" i="2"/>
  <c r="AF6" i="2"/>
  <c r="AA6" i="2"/>
  <c r="L6" i="2"/>
  <c r="Z6" i="2"/>
  <c r="AH6" i="2"/>
  <c r="AI90" i="2"/>
  <c r="AE90" i="2"/>
  <c r="Z90" i="2"/>
  <c r="L90" i="2"/>
  <c r="AI82" i="2"/>
  <c r="AE82" i="2"/>
  <c r="Z82" i="2"/>
  <c r="AI78" i="2"/>
  <c r="AE78" i="2"/>
  <c r="Z78" i="2"/>
  <c r="L78" i="2"/>
  <c r="AJ74" i="2"/>
  <c r="AF74" i="2"/>
  <c r="V74" i="2"/>
  <c r="O74" i="2"/>
  <c r="AI70" i="2"/>
  <c r="AE70" i="2"/>
  <c r="Z70" i="2"/>
  <c r="L70" i="2"/>
  <c r="AE66" i="2"/>
  <c r="AC62" i="2"/>
  <c r="R62" i="2"/>
  <c r="AI58" i="2"/>
  <c r="AH50" i="2"/>
  <c r="K50" i="2"/>
  <c r="AH46" i="2"/>
  <c r="AH34" i="2"/>
  <c r="AC10" i="2"/>
  <c r="AA62" i="2"/>
  <c r="N90" i="2"/>
  <c r="G90" i="2"/>
  <c r="M90" i="2"/>
  <c r="AA90" i="2"/>
  <c r="N82" i="2"/>
  <c r="G82" i="2"/>
  <c r="M82" i="2"/>
  <c r="B82" i="2"/>
  <c r="W82" i="2"/>
  <c r="AA82" i="2"/>
  <c r="N74" i="2"/>
  <c r="G74" i="2"/>
  <c r="M74" i="2"/>
  <c r="B74" i="2"/>
  <c r="W74" i="2"/>
  <c r="AA74" i="2"/>
  <c r="N66" i="2"/>
  <c r="G66" i="2"/>
  <c r="M66" i="2"/>
  <c r="W66" i="2"/>
  <c r="F66" i="2"/>
  <c r="O66" i="2"/>
  <c r="V66" i="2"/>
  <c r="AF66" i="2"/>
  <c r="AJ66" i="2"/>
  <c r="B66" i="2"/>
  <c r="AA66" i="2"/>
  <c r="H66" i="2"/>
  <c r="R66" i="2"/>
  <c r="AC66" i="2"/>
  <c r="AG66" i="2"/>
  <c r="N58" i="2"/>
  <c r="G58" i="2"/>
  <c r="M58" i="2"/>
  <c r="AA58" i="2"/>
  <c r="W58" i="2"/>
  <c r="F58" i="2"/>
  <c r="O58" i="2"/>
  <c r="V58" i="2"/>
  <c r="AF58" i="2"/>
  <c r="AJ58" i="2"/>
  <c r="B58" i="2"/>
  <c r="H58" i="2"/>
  <c r="R58" i="2"/>
  <c r="AC58" i="2"/>
  <c r="AG58" i="2"/>
  <c r="K58" i="2"/>
  <c r="AD58" i="2"/>
  <c r="AH58" i="2"/>
  <c r="N46" i="2"/>
  <c r="M46" i="2"/>
  <c r="G46" i="2"/>
  <c r="B46" i="2"/>
  <c r="L46" i="2"/>
  <c r="Z46" i="2"/>
  <c r="AE46" i="2"/>
  <c r="AI46" i="2"/>
  <c r="AA46" i="2"/>
  <c r="F46" i="2"/>
  <c r="O46" i="2"/>
  <c r="V46" i="2"/>
  <c r="AF46" i="2"/>
  <c r="AJ46" i="2"/>
  <c r="W46" i="2"/>
  <c r="H46" i="2"/>
  <c r="R46" i="2"/>
  <c r="AC46" i="2"/>
  <c r="AG46" i="2"/>
  <c r="N42" i="2"/>
  <c r="G42" i="2"/>
  <c r="M42" i="2"/>
  <c r="W42" i="2"/>
  <c r="K42" i="2"/>
  <c r="AD42" i="2"/>
  <c r="AH42" i="2"/>
  <c r="L42" i="2"/>
  <c r="Z42" i="2"/>
  <c r="AE42" i="2"/>
  <c r="AI42" i="2"/>
  <c r="B42" i="2"/>
  <c r="AA42" i="2"/>
  <c r="F42" i="2"/>
  <c r="O42" i="2"/>
  <c r="V42" i="2"/>
  <c r="AF42" i="2"/>
  <c r="AJ42" i="2"/>
  <c r="N34" i="2"/>
  <c r="G34" i="2"/>
  <c r="M34" i="2"/>
  <c r="W34" i="2"/>
  <c r="L34" i="2"/>
  <c r="Z34" i="2"/>
  <c r="AE34" i="2"/>
  <c r="AI34" i="2"/>
  <c r="F34" i="2"/>
  <c r="O34" i="2"/>
  <c r="V34" i="2"/>
  <c r="AF34" i="2"/>
  <c r="AJ34" i="2"/>
  <c r="H34" i="2"/>
  <c r="R34" i="2"/>
  <c r="AC34" i="2"/>
  <c r="AG34" i="2"/>
  <c r="N26" i="2"/>
  <c r="G26" i="2"/>
  <c r="M26" i="2"/>
  <c r="W26" i="2"/>
  <c r="F26" i="2"/>
  <c r="O26" i="2"/>
  <c r="V26" i="2"/>
  <c r="AF26" i="2"/>
  <c r="AJ26" i="2"/>
  <c r="AA26" i="2"/>
  <c r="H26" i="2"/>
  <c r="R26" i="2"/>
  <c r="AC26" i="2"/>
  <c r="AG26" i="2"/>
  <c r="K26" i="2"/>
  <c r="AD26" i="2"/>
  <c r="AH26" i="2"/>
  <c r="N18" i="2"/>
  <c r="G18" i="2"/>
  <c r="M18" i="2"/>
  <c r="B18" i="2"/>
  <c r="AA18" i="2"/>
  <c r="W18" i="2"/>
  <c r="L18" i="2"/>
  <c r="Z18" i="2"/>
  <c r="AE18" i="2"/>
  <c r="AI18" i="2"/>
  <c r="F18" i="2"/>
  <c r="O18" i="2"/>
  <c r="V18" i="2"/>
  <c r="AF18" i="2"/>
  <c r="AJ18" i="2"/>
  <c r="H18" i="2"/>
  <c r="R18" i="2"/>
  <c r="AC18" i="2"/>
  <c r="AG18" i="2"/>
  <c r="N10" i="2"/>
  <c r="G10" i="2"/>
  <c r="M10" i="2"/>
  <c r="K10" i="2"/>
  <c r="W10" i="2"/>
  <c r="H10" i="2"/>
  <c r="R10" i="2"/>
  <c r="AD10" i="2"/>
  <c r="AJ10" i="2"/>
  <c r="B10" i="2"/>
  <c r="A10" i="2" s="1"/>
  <c r="AO19" i="3" s="1"/>
  <c r="AA10" i="2"/>
  <c r="Z10" i="2"/>
  <c r="AF10" i="2"/>
  <c r="L10" i="2"/>
  <c r="V10" i="2"/>
  <c r="AG10" i="2"/>
  <c r="AD6" i="2"/>
  <c r="AI10" i="2"/>
  <c r="AJ90" i="2"/>
  <c r="AF90" i="2"/>
  <c r="V90" i="2"/>
  <c r="O90" i="2"/>
  <c r="F90" i="2"/>
  <c r="AG6" i="2"/>
  <c r="I105" i="3"/>
  <c r="G12" i="17" s="1"/>
  <c r="AH90" i="2"/>
  <c r="AD90" i="2"/>
  <c r="K90" i="2"/>
  <c r="AI86" i="2"/>
  <c r="L86" i="2"/>
  <c r="AH82" i="2"/>
  <c r="AD82" i="2"/>
  <c r="K82" i="2"/>
  <c r="AH78" i="2"/>
  <c r="AD78" i="2"/>
  <c r="K78" i="2"/>
  <c r="AI74" i="2"/>
  <c r="AE74" i="2"/>
  <c r="Z74" i="2"/>
  <c r="L74" i="2"/>
  <c r="AH70" i="2"/>
  <c r="AD70" i="2"/>
  <c r="K70" i="2"/>
  <c r="AD66" i="2"/>
  <c r="AJ62" i="2"/>
  <c r="O62" i="2"/>
  <c r="AE58" i="2"/>
  <c r="AI54" i="2"/>
  <c r="AD50" i="2"/>
  <c r="AD46" i="2"/>
  <c r="AD34" i="2"/>
  <c r="AI30" i="2"/>
  <c r="L30" i="2"/>
  <c r="AI26" i="2"/>
  <c r="L26" i="2"/>
  <c r="AH18" i="2"/>
  <c r="K18" i="2"/>
  <c r="AH14" i="2"/>
  <c r="H14" i="2"/>
  <c r="V6" i="2"/>
  <c r="AA34" i="2"/>
  <c r="B34" i="2"/>
  <c r="M89" i="2"/>
  <c r="G89" i="2"/>
  <c r="N89" i="2"/>
  <c r="AA85" i="2"/>
  <c r="M85" i="2"/>
  <c r="N85" i="2"/>
  <c r="G85" i="2"/>
  <c r="M81" i="2"/>
  <c r="N81" i="2"/>
  <c r="G81" i="2"/>
  <c r="M77" i="2"/>
  <c r="G77" i="2"/>
  <c r="N77" i="2"/>
  <c r="M73" i="2"/>
  <c r="N73" i="2"/>
  <c r="G73" i="2"/>
  <c r="M69" i="2"/>
  <c r="N69" i="2"/>
  <c r="G69" i="2"/>
  <c r="M65" i="2"/>
  <c r="G65" i="2"/>
  <c r="N65" i="2"/>
  <c r="M61" i="2"/>
  <c r="N61" i="2"/>
  <c r="G61" i="2"/>
  <c r="M57" i="2"/>
  <c r="N57" i="2"/>
  <c r="G57" i="2"/>
  <c r="M53" i="2"/>
  <c r="G53" i="2"/>
  <c r="N53" i="2"/>
  <c r="M49" i="2"/>
  <c r="N49" i="2"/>
  <c r="G49" i="2"/>
  <c r="M45" i="2"/>
  <c r="G45" i="2"/>
  <c r="N45" i="2"/>
  <c r="M41" i="2"/>
  <c r="N41" i="2"/>
  <c r="G41" i="2"/>
  <c r="M37" i="2"/>
  <c r="G37" i="2"/>
  <c r="N37" i="2"/>
  <c r="M33" i="2"/>
  <c r="N33" i="2"/>
  <c r="G33" i="2"/>
  <c r="M29" i="2"/>
  <c r="G29" i="2"/>
  <c r="N29" i="2"/>
  <c r="M25" i="2"/>
  <c r="N25" i="2"/>
  <c r="G25" i="2"/>
  <c r="M21" i="2"/>
  <c r="G21" i="2"/>
  <c r="N21" i="2"/>
  <c r="M17" i="2"/>
  <c r="G17" i="2"/>
  <c r="N17" i="2"/>
  <c r="M13" i="2"/>
  <c r="G13" i="2"/>
  <c r="N13" i="2"/>
  <c r="M9" i="2"/>
  <c r="N9" i="2"/>
  <c r="G9" i="2"/>
  <c r="M5" i="2"/>
  <c r="G5" i="2"/>
  <c r="N5" i="2"/>
  <c r="AA89" i="2"/>
  <c r="AA81" i="2"/>
  <c r="B49" i="2"/>
  <c r="N88" i="2"/>
  <c r="G88" i="2"/>
  <c r="M88" i="2"/>
  <c r="B84" i="2"/>
  <c r="N84" i="2"/>
  <c r="G84" i="2"/>
  <c r="M84" i="2"/>
  <c r="N80" i="2"/>
  <c r="G80" i="2"/>
  <c r="M80" i="2"/>
  <c r="F76" i="2"/>
  <c r="N76" i="2"/>
  <c r="G76" i="2"/>
  <c r="M76" i="2"/>
  <c r="N72" i="2"/>
  <c r="G72" i="2"/>
  <c r="M72" i="2"/>
  <c r="Z68" i="2"/>
  <c r="N68" i="2"/>
  <c r="G68" i="2"/>
  <c r="M68" i="2"/>
  <c r="N64" i="2"/>
  <c r="G64" i="2"/>
  <c r="M64" i="2"/>
  <c r="Z60" i="2"/>
  <c r="N60" i="2"/>
  <c r="G60" i="2"/>
  <c r="M60" i="2"/>
  <c r="N56" i="2"/>
  <c r="G56" i="2"/>
  <c r="M56" i="2"/>
  <c r="R52" i="2"/>
  <c r="N52" i="2"/>
  <c r="G52" i="2"/>
  <c r="M52" i="2"/>
  <c r="N48" i="2"/>
  <c r="G48" i="2"/>
  <c r="M48" i="2"/>
  <c r="N44" i="2"/>
  <c r="G44" i="2"/>
  <c r="M44" i="2"/>
  <c r="N40" i="2"/>
  <c r="G40" i="2"/>
  <c r="M40" i="2"/>
  <c r="N36" i="2"/>
  <c r="G36" i="2"/>
  <c r="M36" i="2"/>
  <c r="N32" i="2"/>
  <c r="G32" i="2"/>
  <c r="M32" i="2"/>
  <c r="N28" i="2"/>
  <c r="G28" i="2"/>
  <c r="M28" i="2"/>
  <c r="AF24" i="2"/>
  <c r="N24" i="2"/>
  <c r="G24" i="2"/>
  <c r="M24" i="2"/>
  <c r="N20" i="2"/>
  <c r="G20" i="2"/>
  <c r="M20" i="2"/>
  <c r="N16" i="2"/>
  <c r="G16" i="2"/>
  <c r="M16" i="2"/>
  <c r="N12" i="2"/>
  <c r="G12" i="2"/>
  <c r="M12" i="2"/>
  <c r="N8" i="2"/>
  <c r="G8" i="2"/>
  <c r="M8" i="2"/>
  <c r="N4" i="2"/>
  <c r="G4" i="2"/>
  <c r="M4" i="2"/>
  <c r="AA65" i="2"/>
  <c r="B65" i="2"/>
  <c r="M91" i="2"/>
  <c r="N91" i="2"/>
  <c r="G91" i="2"/>
  <c r="M87" i="2"/>
  <c r="N87" i="2"/>
  <c r="G87" i="2"/>
  <c r="M83" i="2"/>
  <c r="N83" i="2"/>
  <c r="G83" i="2"/>
  <c r="M79" i="2"/>
  <c r="N79" i="2"/>
  <c r="G79" i="2"/>
  <c r="M75" i="2"/>
  <c r="N75" i="2"/>
  <c r="G75" i="2"/>
  <c r="M71" i="2"/>
  <c r="N71" i="2"/>
  <c r="G71" i="2"/>
  <c r="M67" i="2"/>
  <c r="N67" i="2"/>
  <c r="G67" i="2"/>
  <c r="M63" i="2"/>
  <c r="N63" i="2"/>
  <c r="G63" i="2"/>
  <c r="M59" i="2"/>
  <c r="N59" i="2"/>
  <c r="G59" i="2"/>
  <c r="M55" i="2"/>
  <c r="N55" i="2"/>
  <c r="G55" i="2"/>
  <c r="M51" i="2"/>
  <c r="N51" i="2"/>
  <c r="G51" i="2"/>
  <c r="M47" i="2"/>
  <c r="N47" i="2"/>
  <c r="G47" i="2"/>
  <c r="M43" i="2"/>
  <c r="N43" i="2"/>
  <c r="G43" i="2"/>
  <c r="M39" i="2"/>
  <c r="N39" i="2"/>
  <c r="G39" i="2"/>
  <c r="M35" i="2"/>
  <c r="N35" i="2"/>
  <c r="G35" i="2"/>
  <c r="M31" i="2"/>
  <c r="N31" i="2"/>
  <c r="G31" i="2"/>
  <c r="M27" i="2"/>
  <c r="N27" i="2"/>
  <c r="G27" i="2"/>
  <c r="M23" i="2"/>
  <c r="N23" i="2"/>
  <c r="G23" i="2"/>
  <c r="M19" i="2"/>
  <c r="N19" i="2"/>
  <c r="G19" i="2"/>
  <c r="M15" i="2"/>
  <c r="N15" i="2"/>
  <c r="G15" i="2"/>
  <c r="M11" i="2"/>
  <c r="N11" i="2"/>
  <c r="G11" i="2"/>
  <c r="M7" i="2"/>
  <c r="N7" i="2"/>
  <c r="G7" i="2"/>
  <c r="M3" i="2"/>
  <c r="N3" i="2"/>
  <c r="G3" i="2"/>
  <c r="B6" i="2"/>
  <c r="A6" i="2" s="1"/>
  <c r="AO15" i="3" s="1"/>
  <c r="AU10" i="3"/>
  <c r="AC5" i="2"/>
  <c r="O5" i="2"/>
  <c r="AJ5" i="2"/>
  <c r="V5" i="2"/>
  <c r="AQ10" i="3"/>
  <c r="C9" i="5" s="1"/>
  <c r="AG5" i="2"/>
  <c r="F5" i="2"/>
  <c r="H5" i="2" s="1"/>
  <c r="L5" i="2"/>
  <c r="AE5" i="2"/>
  <c r="AI5" i="2"/>
  <c r="AF5" i="2"/>
  <c r="R5" i="2"/>
  <c r="AA5" i="2"/>
  <c r="K5" i="2"/>
  <c r="AW10" i="3"/>
  <c r="AS10" i="3"/>
  <c r="G2" i="2"/>
  <c r="N2" i="2"/>
  <c r="M2" i="2"/>
  <c r="AA2" i="2"/>
  <c r="L88" i="2"/>
  <c r="Z88" i="2"/>
  <c r="K80" i="2"/>
  <c r="AD80" i="2"/>
  <c r="AH80" i="2"/>
  <c r="L80" i="2"/>
  <c r="Z80" i="2"/>
  <c r="AE80" i="2"/>
  <c r="AI80" i="2"/>
  <c r="AE72" i="2"/>
  <c r="K72" i="2"/>
  <c r="AH72" i="2"/>
  <c r="L72" i="2"/>
  <c r="Z72" i="2"/>
  <c r="AI72" i="2"/>
  <c r="F64" i="2"/>
  <c r="O64" i="2"/>
  <c r="V64" i="2"/>
  <c r="AF64" i="2"/>
  <c r="AJ64" i="2"/>
  <c r="H64" i="2"/>
  <c r="R64" i="2"/>
  <c r="AC64" i="2"/>
  <c r="AG64" i="2"/>
  <c r="K64" i="2"/>
  <c r="AD64" i="2"/>
  <c r="AH64" i="2"/>
  <c r="H56" i="2"/>
  <c r="L56" i="2"/>
  <c r="Z56" i="2"/>
  <c r="AI56" i="2"/>
  <c r="AD56" i="2"/>
  <c r="AE56" i="2"/>
  <c r="K48" i="2"/>
  <c r="AD48" i="2"/>
  <c r="AH48" i="2"/>
  <c r="L48" i="2"/>
  <c r="Z48" i="2"/>
  <c r="AE48" i="2"/>
  <c r="AI48" i="2"/>
  <c r="F48" i="2"/>
  <c r="O48" i="2"/>
  <c r="V48" i="2"/>
  <c r="AF48" i="2"/>
  <c r="AJ48" i="2"/>
  <c r="B44" i="2"/>
  <c r="AD44" i="2"/>
  <c r="B36" i="2"/>
  <c r="H36" i="2"/>
  <c r="R36" i="2"/>
  <c r="AC36" i="2"/>
  <c r="AG36" i="2"/>
  <c r="K36" i="2"/>
  <c r="AD36" i="2"/>
  <c r="AH36" i="2"/>
  <c r="AA36" i="2"/>
  <c r="W36" i="2"/>
  <c r="L36" i="2"/>
  <c r="Z36" i="2"/>
  <c r="AE36" i="2"/>
  <c r="AI36" i="2"/>
  <c r="Z28" i="2"/>
  <c r="AE28" i="2"/>
  <c r="H20" i="2"/>
  <c r="R20" i="2"/>
  <c r="AC20" i="2"/>
  <c r="AG20" i="2"/>
  <c r="W20" i="2"/>
  <c r="K20" i="2"/>
  <c r="AD20" i="2"/>
  <c r="AH20" i="2"/>
  <c r="AA20" i="2"/>
  <c r="L20" i="2"/>
  <c r="Z20" i="2"/>
  <c r="AE20" i="2"/>
  <c r="AI20" i="2"/>
  <c r="W12" i="2"/>
  <c r="L12" i="2"/>
  <c r="Z12" i="2"/>
  <c r="AE12" i="2"/>
  <c r="AI12" i="2"/>
  <c r="AA12" i="2"/>
  <c r="F12" i="2"/>
  <c r="H12" i="2" s="1"/>
  <c r="O12" i="2"/>
  <c r="V12" i="2"/>
  <c r="AF12" i="2"/>
  <c r="AJ12" i="2"/>
  <c r="B12" i="2"/>
  <c r="A12" i="2" s="1"/>
  <c r="AI21" i="3" s="1"/>
  <c r="R12" i="2"/>
  <c r="AC12" i="2"/>
  <c r="AG12" i="2"/>
  <c r="O4" i="2"/>
  <c r="AJ4" i="2"/>
  <c r="V4" i="2"/>
  <c r="F4" i="2"/>
  <c r="H4" i="2" s="1"/>
  <c r="F2" i="2"/>
  <c r="H2" i="2" s="1"/>
  <c r="AC2" i="2"/>
  <c r="Z2" i="2"/>
  <c r="AH2" i="2"/>
  <c r="AH88" i="2"/>
  <c r="AF84" i="2"/>
  <c r="V84" i="2"/>
  <c r="F84" i="2"/>
  <c r="AJ80" i="2"/>
  <c r="O80" i="2"/>
  <c r="AF76" i="2"/>
  <c r="V76" i="2"/>
  <c r="AD72" i="2"/>
  <c r="Z64" i="2"/>
  <c r="K56" i="2"/>
  <c r="R48" i="2"/>
  <c r="AH44" i="2"/>
  <c r="V36" i="2"/>
  <c r="L28" i="2"/>
  <c r="AA84" i="2"/>
  <c r="K84" i="2"/>
  <c r="AD84" i="2"/>
  <c r="AH84" i="2"/>
  <c r="W84" i="2"/>
  <c r="L84" i="2"/>
  <c r="Z84" i="2"/>
  <c r="AE84" i="2"/>
  <c r="AI84" i="2"/>
  <c r="K76" i="2"/>
  <c r="AD76" i="2"/>
  <c r="AH76" i="2"/>
  <c r="L76" i="2"/>
  <c r="Z76" i="2"/>
  <c r="AE76" i="2"/>
  <c r="AI76" i="2"/>
  <c r="B76" i="2"/>
  <c r="W68" i="2"/>
  <c r="F68" i="2"/>
  <c r="O68" i="2"/>
  <c r="V68" i="2"/>
  <c r="AF68" i="2"/>
  <c r="AJ68" i="2"/>
  <c r="H68" i="2"/>
  <c r="R68" i="2"/>
  <c r="AC68" i="2"/>
  <c r="AG68" i="2"/>
  <c r="B68" i="2"/>
  <c r="AA68" i="2"/>
  <c r="K68" i="2"/>
  <c r="AD68" i="2"/>
  <c r="AH68" i="2"/>
  <c r="AA60" i="2"/>
  <c r="F60" i="2"/>
  <c r="O60" i="2"/>
  <c r="V60" i="2"/>
  <c r="AF60" i="2"/>
  <c r="AJ60" i="2"/>
  <c r="B60" i="2"/>
  <c r="H60" i="2"/>
  <c r="R60" i="2"/>
  <c r="AC60" i="2"/>
  <c r="AG60" i="2"/>
  <c r="K60" i="2"/>
  <c r="AD60" i="2"/>
  <c r="AH60" i="2"/>
  <c r="K52" i="2"/>
  <c r="AD52" i="2"/>
  <c r="AH52" i="2"/>
  <c r="B52" i="2"/>
  <c r="L52" i="2"/>
  <c r="Z52" i="2"/>
  <c r="AE52" i="2"/>
  <c r="AI52" i="2"/>
  <c r="F52" i="2"/>
  <c r="O52" i="2"/>
  <c r="V52" i="2"/>
  <c r="AF52" i="2"/>
  <c r="AJ52" i="2"/>
  <c r="Z40" i="2"/>
  <c r="AC40" i="2"/>
  <c r="H40" i="2"/>
  <c r="AG40" i="2"/>
  <c r="R32" i="2"/>
  <c r="AC32" i="2"/>
  <c r="V24" i="2"/>
  <c r="F24" i="2"/>
  <c r="F16" i="2"/>
  <c r="AG16" i="2"/>
  <c r="R16" i="2"/>
  <c r="AE2" i="2"/>
  <c r="R2" i="2"/>
  <c r="AI2" i="2"/>
  <c r="AE88" i="2"/>
  <c r="K88" i="2"/>
  <c r="AC84" i="2"/>
  <c r="R84" i="2"/>
  <c r="AG80" i="2"/>
  <c r="H80" i="2"/>
  <c r="AC76" i="2"/>
  <c r="R76" i="2"/>
  <c r="AG52" i="2"/>
  <c r="H52" i="2"/>
  <c r="AG48" i="2"/>
  <c r="H48" i="2"/>
  <c r="K44" i="2"/>
  <c r="AH40" i="2"/>
  <c r="AJ36" i="2"/>
  <c r="O36" i="2"/>
  <c r="V20" i="2"/>
  <c r="AH12" i="2"/>
  <c r="AF4" i="2"/>
  <c r="K12" i="2"/>
  <c r="W52" i="2"/>
  <c r="B28" i="2"/>
  <c r="B20" i="2"/>
  <c r="F85" i="2"/>
  <c r="N5" i="7"/>
  <c r="N4" i="7"/>
  <c r="O5" i="7"/>
  <c r="AA86" i="2"/>
  <c r="B86" i="2"/>
  <c r="B79" i="2"/>
  <c r="W79" i="2"/>
  <c r="B54" i="2"/>
  <c r="AA54" i="2"/>
  <c r="B47" i="2"/>
  <c r="H47" i="2"/>
  <c r="R47" i="2"/>
  <c r="W47" i="2"/>
  <c r="AA47" i="2"/>
  <c r="F47" i="2"/>
  <c r="O47" i="2"/>
  <c r="AH86" i="2"/>
  <c r="AD86" i="2"/>
  <c r="K86" i="2"/>
  <c r="AH79" i="2"/>
  <c r="AD79" i="2"/>
  <c r="K79" i="2"/>
  <c r="AH54" i="2"/>
  <c r="AD54" i="2"/>
  <c r="K54" i="2"/>
  <c r="AH47" i="2"/>
  <c r="AD47" i="2"/>
  <c r="L47" i="2"/>
  <c r="AA79" i="2"/>
  <c r="W2" i="2"/>
  <c r="B2" i="2"/>
  <c r="A2" i="2" s="1"/>
  <c r="K2" i="2"/>
  <c r="Q2" i="2" s="1"/>
  <c r="W89" i="2"/>
  <c r="B89" i="2"/>
  <c r="W60" i="2"/>
  <c r="W57" i="2"/>
  <c r="B57" i="2"/>
  <c r="AA57" i="2"/>
  <c r="L22" i="2"/>
  <c r="Z22" i="2"/>
  <c r="AE22" i="2"/>
  <c r="AI22" i="2"/>
  <c r="B22" i="2"/>
  <c r="F22" i="2"/>
  <c r="O22" i="2"/>
  <c r="V22" i="2"/>
  <c r="AF22" i="2"/>
  <c r="AJ22" i="2"/>
  <c r="K22" i="2"/>
  <c r="AD22" i="2"/>
  <c r="AH22" i="2"/>
  <c r="B15" i="2"/>
  <c r="A15" i="2" s="1"/>
  <c r="AI24" i="3" s="1"/>
  <c r="AA15" i="2"/>
  <c r="K15" i="2"/>
  <c r="W15" i="2"/>
  <c r="F15" i="2"/>
  <c r="H15" i="2" s="1"/>
  <c r="AI15" i="2"/>
  <c r="B11" i="2"/>
  <c r="A11" i="2" s="1"/>
  <c r="AI20" i="3" s="1"/>
  <c r="AA11" i="2"/>
  <c r="AG86" i="2"/>
  <c r="AC86" i="2"/>
  <c r="R86" i="2"/>
  <c r="H86" i="2"/>
  <c r="AG79" i="2"/>
  <c r="AC79" i="2"/>
  <c r="R79" i="2"/>
  <c r="H79" i="2"/>
  <c r="AG54" i="2"/>
  <c r="AC54" i="2"/>
  <c r="R54" i="2"/>
  <c r="H54" i="2"/>
  <c r="AG47" i="2"/>
  <c r="AC47" i="2"/>
  <c r="V47" i="2"/>
  <c r="K47" i="2"/>
  <c r="W86" i="2"/>
  <c r="B70" i="2"/>
  <c r="B63" i="2"/>
  <c r="AA63" i="2"/>
  <c r="W63" i="2"/>
  <c r="L38" i="2"/>
  <c r="Z38" i="2"/>
  <c r="AE38" i="2"/>
  <c r="AI38" i="2"/>
  <c r="B38" i="2"/>
  <c r="F38" i="2"/>
  <c r="O38" i="2"/>
  <c r="V38" i="2"/>
  <c r="AF38" i="2"/>
  <c r="AJ38" i="2"/>
  <c r="AA38" i="2"/>
  <c r="K38" i="2"/>
  <c r="AD38" i="2"/>
  <c r="AH38" i="2"/>
  <c r="B31" i="2"/>
  <c r="L31" i="2"/>
  <c r="AC31" i="2"/>
  <c r="AG31" i="2"/>
  <c r="W31" i="2"/>
  <c r="R31" i="2"/>
  <c r="AD31" i="2"/>
  <c r="AH31" i="2"/>
  <c r="H31" i="2"/>
  <c r="V31" i="2"/>
  <c r="AF31" i="2"/>
  <c r="AJ31" i="2"/>
  <c r="H28" i="2"/>
  <c r="R28" i="2"/>
  <c r="AC28" i="2"/>
  <c r="AG28" i="2"/>
  <c r="K28" i="2"/>
  <c r="AD28" i="2"/>
  <c r="AH28" i="2"/>
  <c r="AA28" i="2"/>
  <c r="W28" i="2"/>
  <c r="F28" i="2"/>
  <c r="O28" i="2"/>
  <c r="V28" i="2"/>
  <c r="AF28" i="2"/>
  <c r="AJ28" i="2"/>
  <c r="AA25" i="2"/>
  <c r="W25" i="2"/>
  <c r="L25" i="2"/>
  <c r="AH25" i="2"/>
  <c r="R25" i="2"/>
  <c r="B25" i="2"/>
  <c r="AD25" i="2"/>
  <c r="AJ86" i="2"/>
  <c r="AF86" i="2"/>
  <c r="V86" i="2"/>
  <c r="O86" i="2"/>
  <c r="F86" i="2"/>
  <c r="AJ79" i="2"/>
  <c r="AF79" i="2"/>
  <c r="V79" i="2"/>
  <c r="O79" i="2"/>
  <c r="F79" i="2"/>
  <c r="AJ54" i="2"/>
  <c r="AF54" i="2"/>
  <c r="V54" i="2"/>
  <c r="O54" i="2"/>
  <c r="F54" i="2"/>
  <c r="AJ47" i="2"/>
  <c r="AF47" i="2"/>
  <c r="AA76" i="2"/>
  <c r="W76" i="2"/>
  <c r="AA73" i="2"/>
  <c r="W73" i="2"/>
  <c r="B73" i="2"/>
  <c r="AA44" i="2"/>
  <c r="F44" i="2"/>
  <c r="O44" i="2"/>
  <c r="V44" i="2"/>
  <c r="AF44" i="2"/>
  <c r="AJ44" i="2"/>
  <c r="H44" i="2"/>
  <c r="R44" i="2"/>
  <c r="AC44" i="2"/>
  <c r="AG44" i="2"/>
  <c r="W44" i="2"/>
  <c r="L44" i="2"/>
  <c r="Z44" i="2"/>
  <c r="AE44" i="2"/>
  <c r="AI44" i="2"/>
  <c r="W41" i="2"/>
  <c r="L41" i="2"/>
  <c r="Z41" i="2"/>
  <c r="AE41" i="2"/>
  <c r="AI41" i="2"/>
  <c r="AA41" i="2"/>
  <c r="F41" i="2"/>
  <c r="O41" i="2"/>
  <c r="V41" i="2"/>
  <c r="AF41" i="2"/>
  <c r="AJ41" i="2"/>
  <c r="B41" i="2"/>
  <c r="K41" i="2"/>
  <c r="AD41" i="2"/>
  <c r="AH41" i="2"/>
  <c r="AG4" i="2"/>
  <c r="AC4" i="2"/>
  <c r="R4" i="2"/>
  <c r="AA4" i="2"/>
  <c r="AI4" i="2"/>
  <c r="AE4" i="2"/>
  <c r="Z4" i="2"/>
  <c r="L4" i="2"/>
  <c r="W4" i="2"/>
  <c r="AH4" i="2"/>
  <c r="AD4" i="2"/>
  <c r="B4" i="2"/>
  <c r="K4" i="2"/>
  <c r="AI13" i="3" s="1"/>
  <c r="W8" i="2"/>
  <c r="Z8" i="2"/>
  <c r="AG8" i="2"/>
  <c r="B8" i="2"/>
  <c r="A8" i="2" s="1"/>
  <c r="AI17" i="3" s="1"/>
  <c r="L8" i="2"/>
  <c r="V8" i="2"/>
  <c r="AJ8" i="2"/>
  <c r="K8" i="2"/>
  <c r="AA8" i="2"/>
  <c r="F8" i="2"/>
  <c r="O8" i="2"/>
  <c r="AC8" i="2"/>
  <c r="H8" i="2"/>
  <c r="AF8" i="2"/>
  <c r="AD8" i="2"/>
  <c r="AI8" i="2"/>
  <c r="R8" i="2"/>
  <c r="AE8" i="2"/>
  <c r="W88" i="2"/>
  <c r="B88" i="2"/>
  <c r="AA88" i="2"/>
  <c r="W69" i="2"/>
  <c r="B69" i="2"/>
  <c r="W53" i="2"/>
  <c r="B53" i="2"/>
  <c r="H37" i="2"/>
  <c r="R37" i="2"/>
  <c r="AC37" i="2"/>
  <c r="AG37" i="2"/>
  <c r="W37" i="2"/>
  <c r="K37" i="2"/>
  <c r="AD37" i="2"/>
  <c r="AH37" i="2"/>
  <c r="B37" i="2"/>
  <c r="L37" i="2"/>
  <c r="Z37" i="2"/>
  <c r="AE37" i="2"/>
  <c r="AI37" i="2"/>
  <c r="W21" i="2"/>
  <c r="AF21" i="2"/>
  <c r="B21" i="2"/>
  <c r="O21" i="2"/>
  <c r="AJ21" i="2"/>
  <c r="H21" i="2"/>
  <c r="AD21" i="2"/>
  <c r="AG88" i="2"/>
  <c r="AJ85" i="2"/>
  <c r="AF85" i="2"/>
  <c r="V85" i="2"/>
  <c r="O85" i="2"/>
  <c r="AG72" i="2"/>
  <c r="R72" i="2"/>
  <c r="H72" i="2"/>
  <c r="AJ69" i="2"/>
  <c r="AG56" i="2"/>
  <c r="AC56" i="2"/>
  <c r="R56" i="2"/>
  <c r="AJ53" i="2"/>
  <c r="AF53" i="2"/>
  <c r="V53" i="2"/>
  <c r="O53" i="2"/>
  <c r="F53" i="2"/>
  <c r="AE40" i="2"/>
  <c r="AA69" i="2"/>
  <c r="AA37" i="2"/>
  <c r="W13" i="2"/>
  <c r="B13" i="2"/>
  <c r="A13" i="2" s="1"/>
  <c r="AI22" i="3" s="1"/>
  <c r="W85" i="2"/>
  <c r="B85" i="2"/>
  <c r="W72" i="2"/>
  <c r="B72" i="2"/>
  <c r="AA72" i="2"/>
  <c r="W56" i="2"/>
  <c r="B56" i="2"/>
  <c r="AA56" i="2"/>
  <c r="W40" i="2"/>
  <c r="K40" i="2"/>
  <c r="B40" i="2"/>
  <c r="L40" i="2"/>
  <c r="AA40" i="2"/>
  <c r="F40" i="2"/>
  <c r="O40" i="2"/>
  <c r="V40" i="2"/>
  <c r="AF40" i="2"/>
  <c r="AJ40" i="2"/>
  <c r="W24" i="2"/>
  <c r="H24" i="2"/>
  <c r="R24" i="2"/>
  <c r="AC24" i="2"/>
  <c r="AG24" i="2"/>
  <c r="B24" i="2"/>
  <c r="K24" i="2"/>
  <c r="AD24" i="2"/>
  <c r="AH24" i="2"/>
  <c r="AA24" i="2"/>
  <c r="L24" i="2"/>
  <c r="Z24" i="2"/>
  <c r="AE24" i="2"/>
  <c r="AI24" i="2"/>
  <c r="L21" i="2"/>
  <c r="AC88" i="2"/>
  <c r="R88" i="2"/>
  <c r="H88" i="2"/>
  <c r="AC72" i="2"/>
  <c r="AF69" i="2"/>
  <c r="V69" i="2"/>
  <c r="O69" i="2"/>
  <c r="F69" i="2"/>
  <c r="AI21" i="2"/>
  <c r="Z21" i="2"/>
  <c r="F21" i="2"/>
  <c r="AJ88" i="2"/>
  <c r="AF88" i="2"/>
  <c r="V88" i="2"/>
  <c r="O88" i="2"/>
  <c r="F88" i="2"/>
  <c r="AI85" i="2"/>
  <c r="AE85" i="2"/>
  <c r="Z85" i="2"/>
  <c r="L85" i="2"/>
  <c r="AJ72" i="2"/>
  <c r="AF72" i="2"/>
  <c r="V72" i="2"/>
  <c r="O72" i="2"/>
  <c r="F72" i="2"/>
  <c r="AI69" i="2"/>
  <c r="AE69" i="2"/>
  <c r="Z69" i="2"/>
  <c r="L69" i="2"/>
  <c r="AJ56" i="2"/>
  <c r="AF56" i="2"/>
  <c r="V56" i="2"/>
  <c r="O56" i="2"/>
  <c r="F56" i="2"/>
  <c r="AI53" i="2"/>
  <c r="AE53" i="2"/>
  <c r="Z53" i="2"/>
  <c r="L53" i="2"/>
  <c r="AI40" i="2"/>
  <c r="AD40" i="2"/>
  <c r="V37" i="2"/>
  <c r="AJ24" i="2"/>
  <c r="O24" i="2"/>
  <c r="AA13" i="2"/>
  <c r="K13" i="2"/>
  <c r="W80" i="2"/>
  <c r="B80" i="2"/>
  <c r="AA80" i="2"/>
  <c r="W77" i="2"/>
  <c r="B77" i="2"/>
  <c r="W64" i="2"/>
  <c r="B64" i="2"/>
  <c r="AA64" i="2"/>
  <c r="W61" i="2"/>
  <c r="B61" i="2"/>
  <c r="W48" i="2"/>
  <c r="B48" i="2"/>
  <c r="AA48" i="2"/>
  <c r="W45" i="2"/>
  <c r="B45" i="2"/>
  <c r="W32" i="2"/>
  <c r="K32" i="2"/>
  <c r="AD32" i="2"/>
  <c r="AH32" i="2"/>
  <c r="B32" i="2"/>
  <c r="L32" i="2"/>
  <c r="Z32" i="2"/>
  <c r="AE32" i="2"/>
  <c r="AI32" i="2"/>
  <c r="AA32" i="2"/>
  <c r="F32" i="2"/>
  <c r="O32" i="2"/>
  <c r="V32" i="2"/>
  <c r="AF32" i="2"/>
  <c r="AJ32" i="2"/>
  <c r="H29" i="2"/>
  <c r="W29" i="2"/>
  <c r="O29" i="2"/>
  <c r="AF29" i="2"/>
  <c r="B29" i="2"/>
  <c r="AJ29" i="2"/>
  <c r="W16" i="2"/>
  <c r="H16" i="2"/>
  <c r="AD16" i="2"/>
  <c r="AH16" i="2"/>
  <c r="B16" i="2"/>
  <c r="A16" i="2" s="1"/>
  <c r="AI25" i="3" s="1"/>
  <c r="L16" i="2"/>
  <c r="Z16" i="2"/>
  <c r="AE16" i="2"/>
  <c r="AI16" i="2"/>
  <c r="K16" i="2"/>
  <c r="AA16" i="2"/>
  <c r="O16" i="2"/>
  <c r="V16" i="2"/>
  <c r="AF16" i="2"/>
  <c r="AJ16" i="2"/>
  <c r="AI14" i="3"/>
  <c r="W5" i="2"/>
  <c r="B5" i="2"/>
  <c r="A5" i="2" s="1"/>
  <c r="AO14" i="3" s="1"/>
  <c r="T2" i="2" l="1"/>
  <c r="A3" i="2"/>
  <c r="AO12" i="3" s="1"/>
  <c r="A4" i="2"/>
  <c r="AO13" i="3" s="1"/>
  <c r="C11" i="5"/>
  <c r="A5" i="19" s="1"/>
  <c r="AO11" i="3"/>
  <c r="AI11" i="3"/>
  <c r="C10" i="5"/>
  <c r="A4" i="19" s="1"/>
  <c r="E9" i="5"/>
  <c r="A3" i="19"/>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C13" i="5"/>
  <c r="A7" i="19" s="1"/>
  <c r="C12" i="5"/>
  <c r="A6" i="19" s="1"/>
  <c r="R14" i="5"/>
  <c r="O10" i="5"/>
  <c r="A16" i="19" s="1"/>
  <c r="B16" i="19" s="1"/>
  <c r="O8" i="5"/>
  <c r="A14" i="19" s="1"/>
  <c r="B14" i="19" s="1"/>
  <c r="O12" i="5"/>
  <c r="A18" i="19" s="1"/>
  <c r="B18" i="19" s="1"/>
  <c r="O9" i="5"/>
  <c r="A15" i="19" s="1"/>
  <c r="B15" i="19" s="1"/>
  <c r="O11" i="5"/>
  <c r="A17" i="19" s="1"/>
  <c r="B17" i="19" s="1"/>
  <c r="O13" i="5"/>
  <c r="A19" i="19" s="1"/>
  <c r="B19" i="19" s="1"/>
  <c r="O6" i="7"/>
  <c r="N7" i="7" s="1"/>
  <c r="N6" i="7"/>
  <c r="D9" i="5"/>
  <c r="D2" i="19" l="1"/>
  <c r="C2" i="19"/>
  <c r="C5" i="19"/>
  <c r="D5" i="19"/>
  <c r="C6" i="19"/>
  <c r="D6" i="19"/>
  <c r="D4" i="19"/>
  <c r="C4" i="19"/>
  <c r="C7" i="19"/>
  <c r="D7" i="19"/>
  <c r="D3" i="19"/>
  <c r="C3" i="19"/>
  <c r="J5" i="19"/>
  <c r="D11" i="5"/>
  <c r="L5" i="19"/>
  <c r="M5" i="19"/>
  <c r="E10" i="5"/>
  <c r="D10" i="5"/>
  <c r="K5" i="19"/>
  <c r="I5" i="19"/>
  <c r="E11" i="5"/>
  <c r="H5" i="19" s="1"/>
  <c r="B5" i="19"/>
  <c r="B6" i="19"/>
  <c r="B4" i="19"/>
  <c r="B7" i="19"/>
  <c r="B2" i="19"/>
  <c r="B3" i="19"/>
  <c r="I102" i="3"/>
  <c r="C9" i="17" s="1"/>
  <c r="G9"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O7" i="7"/>
  <c r="N8" i="7" s="1"/>
  <c r="L3" i="19"/>
  <c r="I3" i="19"/>
  <c r="M3" i="19"/>
  <c r="H3" i="19"/>
  <c r="J3" i="19"/>
  <c r="K3" i="19"/>
  <c r="I4" i="19"/>
  <c r="K4" i="19"/>
  <c r="M4" i="19"/>
  <c r="L4" i="19"/>
  <c r="J4" i="19"/>
  <c r="H4" i="19"/>
  <c r="G11" i="17" l="1"/>
  <c r="J18" i="19"/>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J2" i="19"/>
  <c r="H2" i="19"/>
  <c r="L2" i="19"/>
  <c r="J24" i="19"/>
  <c r="C24" i="19"/>
  <c r="D24" i="19"/>
  <c r="K24" i="19"/>
  <c r="H24" i="19"/>
  <c r="M24" i="19"/>
  <c r="I24" i="19"/>
  <c r="L24" i="19"/>
  <c r="M9" i="19"/>
  <c r="D9" i="19"/>
  <c r="K9" i="19"/>
  <c r="J9" i="19"/>
  <c r="C9" i="19"/>
  <c r="H9" i="19"/>
  <c r="I9" i="19"/>
  <c r="L9" i="19"/>
  <c r="J7" i="19"/>
  <c r="M7" i="19"/>
  <c r="H7" i="19"/>
  <c r="I7" i="19"/>
  <c r="L7" i="19"/>
  <c r="K7" i="19"/>
  <c r="L8" i="19"/>
  <c r="D8" i="19"/>
  <c r="C8" i="19"/>
  <c r="H8" i="19"/>
  <c r="J8" i="19"/>
  <c r="M8" i="19"/>
  <c r="I8" i="19"/>
  <c r="K8" i="19"/>
  <c r="K17" i="19"/>
  <c r="I17" i="19"/>
  <c r="L17" i="19"/>
  <c r="D17" i="19"/>
  <c r="M17" i="19"/>
  <c r="H17" i="19"/>
  <c r="C17" i="19"/>
  <c r="J17" i="19"/>
  <c r="I6" i="19"/>
  <c r="K6" i="19"/>
  <c r="H6" i="19"/>
  <c r="J6" i="19"/>
  <c r="M6" i="19"/>
  <c r="L6" i="19"/>
  <c r="K20" i="19"/>
  <c r="C20" i="19"/>
  <c r="J20" i="19"/>
  <c r="D20" i="19"/>
  <c r="M20" i="19"/>
  <c r="H20" i="19"/>
  <c r="L20" i="19"/>
  <c r="I20" i="19"/>
  <c r="H12" i="19"/>
  <c r="J12" i="19"/>
  <c r="D12" i="19"/>
  <c r="L12" i="19"/>
  <c r="K12" i="19"/>
  <c r="C12" i="19"/>
  <c r="I12" i="19"/>
  <c r="M12" i="19"/>
  <c r="O8" i="7"/>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 r="N78" i="7" l="1"/>
  <c r="O78" i="7"/>
  <c r="N79" i="7" l="1"/>
  <c r="O79" i="7"/>
  <c r="N80" i="7" l="1"/>
  <c r="O80" i="7"/>
  <c r="O81" i="7" l="1"/>
  <c r="N81" i="7"/>
  <c r="N82" i="7" l="1"/>
  <c r="O82" i="7"/>
  <c r="O83" i="7" l="1"/>
  <c r="N83" i="7"/>
  <c r="N84" i="7" l="1"/>
  <c r="O84" i="7"/>
  <c r="N85" i="7" l="1"/>
  <c r="O85" i="7"/>
  <c r="N86" i="7" l="1"/>
  <c r="O86" i="7"/>
  <c r="O87" i="7" l="1"/>
  <c r="N87" i="7"/>
  <c r="N88" i="7" l="1"/>
  <c r="O88" i="7"/>
  <c r="N89" i="7" l="1"/>
  <c r="O89" i="7"/>
  <c r="N90" i="7" l="1"/>
  <c r="O90" i="7"/>
  <c r="O91" i="7" l="1"/>
  <c r="N91" i="7"/>
  <c r="N92" i="7" l="1"/>
  <c r="O92" i="7"/>
  <c r="O93" i="7" l="1"/>
  <c r="N93" i="7"/>
  <c r="N94" i="7" l="1"/>
  <c r="O94" i="7"/>
  <c r="N95" i="7" l="1"/>
  <c r="O95" i="7"/>
  <c r="N96" i="7" l="1"/>
  <c r="O96" i="7"/>
  <c r="O97" i="7" l="1"/>
  <c r="N97" i="7"/>
  <c r="N98" i="7" l="1"/>
  <c r="O98" i="7"/>
  <c r="O99" i="7" l="1"/>
  <c r="N99" i="7"/>
  <c r="N100" i="7" l="1"/>
  <c r="O100" i="7"/>
  <c r="O101" i="7" l="1"/>
  <c r="N101" i="7"/>
  <c r="N102" i="7" l="1"/>
  <c r="O102" i="7"/>
  <c r="N103" i="7" l="1"/>
  <c r="O103" i="7"/>
  <c r="N104" i="7" l="1"/>
  <c r="O104" i="7"/>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8" authorId="0" shapeId="0">
      <text>
        <r>
          <rPr>
            <sz val="11"/>
            <color indexed="81"/>
            <rFont val="ＭＳ Ｐゴシック"/>
            <family val="3"/>
            <charset val="128"/>
          </rPr>
          <t>県選手権の出場資格がある場合には、OPを選択してください！</t>
        </r>
      </text>
    </comment>
    <comment ref="U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8" authorId="0" shapeId="0">
      <text>
        <r>
          <rPr>
            <sz val="11"/>
            <color indexed="81"/>
            <rFont val="ＭＳ Ｐゴシック"/>
            <family val="3"/>
            <charset val="128"/>
          </rPr>
          <t>県選手権の出場資格がある場合には、OPを選択してください！</t>
        </r>
      </text>
    </comment>
    <comment ref="W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C10" authorId="2" shapeId="0">
      <text>
        <r>
          <rPr>
            <b/>
            <sz val="9"/>
            <color indexed="81"/>
            <rFont val="ＭＳ Ｐゴシック"/>
            <family val="3"/>
            <charset val="128"/>
          </rPr>
          <t>必ず今年度のNoを入力してください。
入力がないと、データが作成されませんので御注意ください。</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西暦で入力してください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B1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B1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B1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B1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B1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B1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B1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B1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B2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B2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B2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B2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B2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B2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B2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B2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B2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B2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B3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B3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B3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B3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B3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B3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B3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B3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B3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B3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B4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B4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B4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B4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B4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B4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B4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B4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B4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B4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B5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B5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B5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B5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B5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B5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B5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B5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B5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B5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B6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B6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B6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B6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B6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B6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B6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B6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B6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B6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B7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B7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B7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B7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B7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B7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B7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B7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B7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B7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B8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B8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B8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B8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B8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B8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B8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B8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B8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B8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B9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B9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B9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B9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B9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B9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B9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B9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B9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B9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B10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<sst xmlns="http://schemas.openxmlformats.org/spreadsheetml/2006/main" count="960" uniqueCount="783">
  <si>
    <t>ﾅﾝﾊﾞｰ</t>
    <phoneticPr fontId="9"/>
  </si>
  <si>
    <t>学年</t>
    <rPh sb="0" eb="2">
      <t>ガクネン</t>
    </rPh>
    <phoneticPr fontId="9"/>
  </si>
  <si>
    <t>男</t>
    <rPh sb="0" eb="1">
      <t>オトコ</t>
    </rPh>
    <phoneticPr fontId="9"/>
  </si>
  <si>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</si>
  <si>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</si>
  <si>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</si>
  <si>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</si>
  <si>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</si>
  <si>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</si>
  <si>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</si>
  <si>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</si>
  <si>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</si>
  <si>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</si>
  <si>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</si>
  <si>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</si>
  <si>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</si>
  <si>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</si>
  <si>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</si>
  <si>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</si>
  <si>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</si>
  <si>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</si>
  <si>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</si>
  <si>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</si>
  <si>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</si>
  <si>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</si>
  <si>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</si>
  <si>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</si>
  <si>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</si>
  <si>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</si>
  <si>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</si>
  <si>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</si>
  <si>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</si>
  <si>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</si>
  <si>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</si>
  <si>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</si>
  <si>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</si>
  <si>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</si>
  <si>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9"/>
  </si>
  <si>
    <t>性別</t>
    <rPh sb="0" eb="2">
      <t>セイベツ</t>
    </rPh>
    <phoneticPr fontId="9"/>
  </si>
  <si>
    <t>記録</t>
    <rPh sb="0" eb="2">
      <t>キロク</t>
    </rPh>
    <phoneticPr fontId="9"/>
  </si>
  <si>
    <t>種目２</t>
    <rPh sb="0" eb="2">
      <t>シュモク</t>
    </rPh>
    <phoneticPr fontId="9"/>
  </si>
  <si>
    <t>記録２</t>
    <rPh sb="0" eb="2">
      <t>キロク</t>
    </rPh>
    <phoneticPr fontId="9"/>
  </si>
  <si>
    <t>例</t>
    <rPh sb="0" eb="1">
      <t>レイ</t>
    </rPh>
    <phoneticPr fontId="9"/>
  </si>
  <si>
    <t>4X100mR</t>
    <phoneticPr fontId="9"/>
  </si>
  <si>
    <t>4X400mR</t>
    <phoneticPr fontId="9"/>
  </si>
  <si>
    <t>氏　名</t>
    <rPh sb="0" eb="1">
      <t>シ</t>
    </rPh>
    <rPh sb="2" eb="3">
      <t>メイ</t>
    </rPh>
    <phoneticPr fontId="9"/>
  </si>
  <si>
    <t>A4サイズ</t>
    <phoneticPr fontId="13"/>
  </si>
  <si>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3"/>
  </si>
  <si>
    <t>女</t>
    <rPh sb="0" eb="1">
      <t>オンナ</t>
    </rPh>
    <phoneticPr fontId="9"/>
  </si>
  <si>
    <t>○</t>
    <phoneticPr fontId="9"/>
  </si>
  <si>
    <t>大会名</t>
    <rPh sb="0" eb="2">
      <t>タイカイ</t>
    </rPh>
    <rPh sb="2" eb="3">
      <t>メイ</t>
    </rPh>
    <phoneticPr fontId="9"/>
  </si>
  <si>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</si>
  <si>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</si>
  <si>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</si>
  <si>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</si>
  <si>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</si>
  <si>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</si>
  <si>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</si>
  <si>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</si>
  <si>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</si>
  <si>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</si>
  <si>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</si>
  <si>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9"/>
  </si>
  <si>
    <t xml:space="preserve">チーム名 </t>
    <rPh sb="3" eb="4">
      <t>メイ</t>
    </rPh>
    <phoneticPr fontId="9"/>
  </si>
  <si>
    <t>12m00</t>
    <phoneticPr fontId="9"/>
  </si>
  <si>
    <t>54秒23</t>
    <rPh sb="2" eb="3">
      <t>ビョウ</t>
    </rPh>
    <phoneticPr fontId="9"/>
  </si>
  <si>
    <t>↓</t>
    <phoneticPr fontId="9"/>
  </si>
  <si>
    <t>期　日</t>
    <rPh sb="0" eb="1">
      <t>キ</t>
    </rPh>
    <rPh sb="2" eb="3">
      <t>ヒ</t>
    </rPh>
    <phoneticPr fontId="9"/>
  </si>
  <si>
    <t>会　場</t>
    <rPh sb="0" eb="1">
      <t>カイ</t>
    </rPh>
    <rPh sb="2" eb="3">
      <t>バ</t>
    </rPh>
    <phoneticPr fontId="9"/>
  </si>
  <si>
    <t>送付先</t>
    <rPh sb="0" eb="2">
      <t>ソウフ</t>
    </rPh>
    <rPh sb="2" eb="3">
      <t>サキ</t>
    </rPh>
    <phoneticPr fontId="9"/>
  </si>
  <si>
    <t>　★データ入力前にこのページの内容を必ずお読みください。</t>
    <rPh sb="5" eb="7">
      <t>ニュウリョク</t>
    </rPh>
    <rPh sb="7" eb="8">
      <t>マエ</t>
    </rPh>
    <rPh sb="15" eb="17">
      <t>ナイヨウ</t>
    </rPh>
    <rPh sb="18" eb="19">
      <t>カナラ</t>
    </rPh>
    <rPh sb="21" eb="22">
      <t>ヨ</t>
    </rPh>
    <phoneticPr fontId="9"/>
  </si>
  <si>
    <t>　　 のときは整数で表示されます。</t>
    <rPh sb="7" eb="9">
      <t>セイスウ</t>
    </rPh>
    <rPh sb="10" eb="12">
      <t>ヒョウジ</t>
    </rPh>
    <phoneticPr fontId="9"/>
  </si>
  <si>
    <t>　　なっていることを確認してください。</t>
    <rPh sb="10" eb="12">
      <t>カクニン</t>
    </rPh>
    <phoneticPr fontId="9"/>
  </si>
  <si>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9"/>
  </si>
  <si>
    <t>男100m</t>
    <rPh sb="0" eb="1">
      <t>ダン</t>
    </rPh>
    <phoneticPr fontId="9"/>
  </si>
  <si>
    <t>男砲丸投</t>
    <rPh sb="0" eb="1">
      <t>オトコ</t>
    </rPh>
    <rPh sb="1" eb="4">
      <t>ホウガンナ</t>
    </rPh>
    <phoneticPr fontId="13"/>
  </si>
  <si>
    <t>男1500m</t>
    <phoneticPr fontId="9"/>
  </si>
  <si>
    <t>★記録がない場合は空欄にしてください。</t>
    <rPh sb="1" eb="3">
      <t>キロク</t>
    </rPh>
    <rPh sb="6" eb="8">
      <t>バアイ</t>
    </rPh>
    <rPh sb="9" eb="11">
      <t>クウラン</t>
    </rPh>
    <phoneticPr fontId="9"/>
  </si>
  <si>
    <t>Ord</t>
    <phoneticPr fontId="9"/>
  </si>
  <si>
    <r>
      <t>　　※</t>
    </r>
    <r>
      <rPr>
        <b/>
        <sz val="11"/>
        <color indexed="10"/>
        <rFont val="ＭＳ ゴシック"/>
        <family val="3"/>
        <charset val="128"/>
      </rPr>
      <t>記録は、次のとおり入力してください。</t>
    </r>
    <rPh sb="3" eb="5">
      <t>キロク</t>
    </rPh>
    <rPh sb="7" eb="8">
      <t>ツギ</t>
    </rPh>
    <rPh sb="12" eb="14">
      <t>ニュウリョク</t>
    </rPh>
    <phoneticPr fontId="9"/>
  </si>
  <si>
    <t>4分07秒00</t>
    <rPh sb="1" eb="2">
      <t>フン</t>
    </rPh>
    <rPh sb="4" eb="5">
      <t>ビョウ</t>
    </rPh>
    <phoneticPr fontId="9"/>
  </si>
  <si>
    <t>　＜注意事項等＞</t>
    <rPh sb="2" eb="4">
      <t>チュウイ</t>
    </rPh>
    <rPh sb="4" eb="6">
      <t>ジコウ</t>
    </rPh>
    <rPh sb="6" eb="7">
      <t>トウ</t>
    </rPh>
    <phoneticPr fontId="9"/>
  </si>
  <si>
    <t>　 ※記録が１分未満で、10分の1以下が「00」</t>
    <rPh sb="3" eb="5">
      <t>キロク</t>
    </rPh>
    <rPh sb="7" eb="8">
      <t>フン</t>
    </rPh>
    <rPh sb="8" eb="10">
      <t>ミマン</t>
    </rPh>
    <rPh sb="14" eb="15">
      <t>ブン</t>
    </rPh>
    <rPh sb="17" eb="19">
      <t>イカ</t>
    </rPh>
    <phoneticPr fontId="9"/>
  </si>
  <si>
    <t>例１</t>
    <rPh sb="0" eb="1">
      <t>レイ</t>
    </rPh>
    <phoneticPr fontId="9"/>
  </si>
  <si>
    <t>例２</t>
    <rPh sb="0" eb="1">
      <t>レイ</t>
    </rPh>
    <phoneticPr fontId="9"/>
  </si>
  <si>
    <t>例３</t>
    <rPh sb="0" eb="1">
      <t>レイ</t>
    </rPh>
    <phoneticPr fontId="9"/>
  </si>
  <si>
    <t>ﾌﾘｶﾞﾅ</t>
    <phoneticPr fontId="9"/>
  </si>
  <si>
    <t>種目</t>
    <rPh sb="0" eb="2">
      <t>シュモク</t>
    </rPh>
    <phoneticPr fontId="43"/>
  </si>
  <si>
    <t>男4X100mR</t>
    <rPh sb="0" eb="1">
      <t>オトコ</t>
    </rPh>
    <phoneticPr fontId="9"/>
  </si>
  <si>
    <t>男4X400mR</t>
    <rPh sb="0" eb="1">
      <t>オトコ</t>
    </rPh>
    <phoneticPr fontId="9"/>
  </si>
  <si>
    <t>女4X100mR</t>
    <phoneticPr fontId="9"/>
  </si>
  <si>
    <t>女4X400mR</t>
    <phoneticPr fontId="9"/>
  </si>
  <si>
    <t>男子</t>
    <rPh sb="0" eb="2">
      <t>ダンシ</t>
    </rPh>
    <phoneticPr fontId="43"/>
  </si>
  <si>
    <t>女子</t>
    <rPh sb="0" eb="2">
      <t>ジョシ</t>
    </rPh>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</si>
  <si>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</si>
  <si>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9"/>
  </si>
  <si>
    <t>ｶﾅ</t>
    <phoneticPr fontId="9"/>
  </si>
  <si>
    <t>　・必要事項を入力してください。</t>
    <rPh sb="2" eb="4">
      <t>ヒツヨウ</t>
    </rPh>
    <rPh sb="4" eb="6">
      <t>ジコウ</t>
    </rPh>
    <rPh sb="7" eb="9">
      <t>ニュウリョク</t>
    </rPh>
    <phoneticPr fontId="9"/>
  </si>
  <si>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9"/>
  </si>
  <si>
    <t>※データを修正する場合は、必ず「Delete」キーを使用してください。</t>
    <rPh sb="5" eb="7">
      <t>シュウセイ</t>
    </rPh>
    <rPh sb="9" eb="11">
      <t>バアイ</t>
    </rPh>
    <rPh sb="13" eb="14">
      <t>カナラ</t>
    </rPh>
    <rPh sb="26" eb="28">
      <t>シヨウ</t>
    </rPh>
    <phoneticPr fontId="9"/>
  </si>
  <si>
    <t>競技者NO</t>
    <rPh sb="0" eb="3">
      <t>キョウギシャ</t>
    </rPh>
    <phoneticPr fontId="9"/>
  </si>
  <si>
    <t>男400R</t>
    <rPh sb="0" eb="1">
      <t>オトコ</t>
    </rPh>
    <phoneticPr fontId="9"/>
  </si>
  <si>
    <t>男子</t>
    <rPh sb="0" eb="2">
      <t>ダンシ</t>
    </rPh>
    <phoneticPr fontId="9"/>
  </si>
  <si>
    <t>女子</t>
    <rPh sb="0" eb="2">
      <t>ジョシ</t>
    </rPh>
    <phoneticPr fontId="9"/>
  </si>
  <si>
    <t>男1600R</t>
    <rPh sb="0" eb="1">
      <t>オトコ</t>
    </rPh>
    <phoneticPr fontId="9"/>
  </si>
  <si>
    <t>女400R</t>
    <rPh sb="0" eb="1">
      <t>オンナ</t>
    </rPh>
    <phoneticPr fontId="9"/>
  </si>
  <si>
    <t>女1600R</t>
    <rPh sb="0" eb="1">
      <t>オンナ</t>
    </rPh>
    <phoneticPr fontId="9"/>
  </si>
  <si>
    <t>※必要事項を全て入力してください。</t>
    <rPh sb="1" eb="3">
      <t>ヒツヨウ</t>
    </rPh>
    <rPh sb="3" eb="5">
      <t>ジコウ</t>
    </rPh>
    <rPh sb="6" eb="7">
      <t>スベ</t>
    </rPh>
    <rPh sb="8" eb="10">
      <t>ニュウリョク</t>
    </rPh>
    <phoneticPr fontId="9"/>
  </si>
  <si>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9"/>
  </si>
  <si>
    <t>※リレーにエントリーをする選手とチームの記録を確認してください。</t>
    <rPh sb="13" eb="15">
      <t>センシュ</t>
    </rPh>
    <rPh sb="20" eb="22">
      <t>キロク</t>
    </rPh>
    <rPh sb="23" eb="25">
      <t>カクニン</t>
    </rPh>
    <phoneticPr fontId="9"/>
  </si>
  <si>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9"/>
  </si>
  <si>
    <t>〒463-8799　守山郵便局　私書箱１４号　名古屋地区陸上競技協会</t>
    <rPh sb="23" eb="26">
      <t>ナゴヤ</t>
    </rPh>
    <rPh sb="26" eb="28">
      <t>チク</t>
    </rPh>
    <phoneticPr fontId="9"/>
  </si>
  <si>
    <t>種　目　数</t>
    <rPh sb="0" eb="1">
      <t>シュ</t>
    </rPh>
    <rPh sb="2" eb="3">
      <t>メ</t>
    </rPh>
    <rPh sb="4" eb="5">
      <t>スウ</t>
    </rPh>
    <phoneticPr fontId="13"/>
  </si>
  <si>
    <t>種目計</t>
    <rPh sb="0" eb="2">
      <t>シュモク</t>
    </rPh>
    <rPh sb="2" eb="3">
      <t>ケイ</t>
    </rPh>
    <phoneticPr fontId="9"/>
  </si>
  <si>
    <t>種目数</t>
    <rPh sb="0" eb="3">
      <t>シュモクスウ</t>
    </rPh>
    <phoneticPr fontId="13"/>
  </si>
  <si>
    <t>リレー</t>
    <phoneticPr fontId="13"/>
  </si>
  <si>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9"/>
  </si>
  <si>
    <t>リレー計</t>
    <rPh sb="3" eb="4">
      <t>ケイ</t>
    </rPh>
    <phoneticPr fontId="9"/>
  </si>
  <si>
    <t>プログラム購入部数</t>
    <phoneticPr fontId="13"/>
  </si>
  <si>
    <t>部</t>
    <rPh sb="0" eb="1">
      <t>ブ</t>
    </rPh>
    <phoneticPr fontId="13"/>
  </si>
  <si>
    <t>役員のできる方のお名前を入力してください</t>
    <rPh sb="0" eb="2">
      <t>ヤクイン</t>
    </rPh>
    <rPh sb="6" eb="7">
      <t>カタ</t>
    </rPh>
    <rPh sb="9" eb="11">
      <t>ナマ</t>
    </rPh>
    <rPh sb="12" eb="14">
      <t>ニュウリョク</t>
    </rPh>
    <phoneticPr fontId="9"/>
  </si>
  <si>
    <t>申込責任者</t>
    <rPh sb="0" eb="2">
      <t>モウシコミ</t>
    </rPh>
    <rPh sb="2" eb="5">
      <t>セキニ</t>
    </rPh>
    <phoneticPr fontId="9"/>
  </si>
  <si>
    <t>申込責任者</t>
    <rPh sb="0" eb="2">
      <t>モウシコミ</t>
    </rPh>
    <rPh sb="2" eb="5">
      <t>セキニンシャ</t>
    </rPh>
    <phoneticPr fontId="9"/>
  </si>
  <si>
    <t>役員のできる方のお名前</t>
    <rPh sb="0" eb="2">
      <t>ヤクイン</t>
    </rPh>
    <rPh sb="6" eb="7">
      <t>カタ</t>
    </rPh>
    <rPh sb="9" eb="11">
      <t>ナマ</t>
    </rPh>
    <phoneticPr fontId="9"/>
  </si>
  <si>
    <t>OP2</t>
    <phoneticPr fontId="9"/>
  </si>
  <si>
    <t>OP3</t>
    <phoneticPr fontId="9"/>
  </si>
  <si>
    <t>参加人数</t>
    <rPh sb="0" eb="4">
      <t>サンカニンズウ</t>
    </rPh>
    <phoneticPr fontId="13"/>
  </si>
  <si>
    <t>男女計</t>
    <rPh sb="0" eb="3">
      <t>ダンジョ</t>
    </rPh>
    <phoneticPr fontId="9"/>
  </si>
  <si>
    <t>③選手情報入力</t>
    <rPh sb="1" eb="3">
      <t>センシュ</t>
    </rPh>
    <rPh sb="3" eb="5">
      <t>ジョウホウ</t>
    </rPh>
    <rPh sb="5" eb="7">
      <t>ニュウリョク</t>
    </rPh>
    <phoneticPr fontId="9"/>
  </si>
  <si>
    <t>④リレー情報確認</t>
    <rPh sb="4" eb="6">
      <t>ジョウホウ</t>
    </rPh>
    <rPh sb="6" eb="8">
      <t>カクニン</t>
    </rPh>
    <phoneticPr fontId="9"/>
  </si>
  <si>
    <t>⑤種目別人数一覧表</t>
    <rPh sb="1" eb="4">
      <t>シュモクベツ</t>
    </rPh>
    <rPh sb="4" eb="6">
      <t>ニンズウ</t>
    </rPh>
    <rPh sb="6" eb="8">
      <t>イチラン</t>
    </rPh>
    <rPh sb="8" eb="9">
      <t>ヒョウ</t>
    </rPh>
    <phoneticPr fontId="9"/>
  </si>
  <si>
    <t>絶対に、行を空けて入力しないでください。</t>
    <rPh sb="0" eb="2">
      <t>ゼッタイ</t>
    </rPh>
    <rPh sb="4" eb="5">
      <t>ギョウ</t>
    </rPh>
    <rPh sb="6" eb="7">
      <t>ア</t>
    </rPh>
    <rPh sb="9" eb="11">
      <t>ニュウリョク</t>
    </rPh>
    <phoneticPr fontId="9"/>
  </si>
  <si>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9"/>
  </si>
  <si>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9"/>
  </si>
  <si>
    <t>※このファイルをメールに添付して送信してください！</t>
    <rPh sb="12" eb="14">
      <t>テンプ</t>
    </rPh>
    <rPh sb="16" eb="18">
      <t>ソウシン</t>
    </rPh>
    <phoneticPr fontId="9"/>
  </si>
  <si>
    <t>プログラム事前申し込み１部</t>
    <rPh sb="5" eb="7">
      <t>ジゼン</t>
    </rPh>
    <rPh sb="7" eb="8">
      <t>モウ</t>
    </rPh>
    <rPh sb="9" eb="10">
      <t>コ</t>
    </rPh>
    <rPh sb="12" eb="13">
      <t>ブ</t>
    </rPh>
    <phoneticPr fontId="9"/>
  </si>
  <si>
    <t>振込口座の間違いにお気をつけください。</t>
    <rPh sb="0" eb="2">
      <t>フリコミ</t>
    </rPh>
    <rPh sb="2" eb="4">
      <t>コウザ</t>
    </rPh>
    <rPh sb="5" eb="7">
      <t>マチガ</t>
    </rPh>
    <rPh sb="10" eb="11">
      <t>キ</t>
    </rPh>
    <phoneticPr fontId="9"/>
  </si>
  <si>
    <t>団体名が判らなくなりますので、</t>
    <rPh sb="0" eb="3">
      <t>ダンタイメイ</t>
    </rPh>
    <rPh sb="4" eb="5">
      <t>ワカ</t>
    </rPh>
    <phoneticPr fontId="9"/>
  </si>
  <si>
    <t>①団体情報入力</t>
    <rPh sb="1" eb="3">
      <t>ダン</t>
    </rPh>
    <rPh sb="3" eb="5">
      <t>ジョウホウ</t>
    </rPh>
    <rPh sb="5" eb="7">
      <t>ニュウリョク</t>
    </rPh>
    <phoneticPr fontId="9"/>
  </si>
  <si>
    <t>団体名検索</t>
    <rPh sb="0" eb="2">
      <t>ダンタイ</t>
    </rPh>
    <rPh sb="2" eb="3">
      <t>メイ</t>
    </rPh>
    <rPh sb="3" eb="5">
      <t>ケンサク</t>
    </rPh>
    <phoneticPr fontId="9"/>
  </si>
  <si>
    <t>団体名</t>
    <rPh sb="0" eb="2">
      <t>ダンタイ</t>
    </rPh>
    <rPh sb="2" eb="3">
      <t>メイ</t>
    </rPh>
    <phoneticPr fontId="9"/>
  </si>
  <si>
    <t>団体コード</t>
    <rPh sb="0" eb="2">
      <t>ダンタイ</t>
    </rPh>
    <phoneticPr fontId="9"/>
  </si>
  <si>
    <t>略称団体名</t>
    <rPh sb="0" eb="2">
      <t>リャクショウ</t>
    </rPh>
    <rPh sb="2" eb="4">
      <t>ダンタ</t>
    </rPh>
    <rPh sb="4" eb="5">
      <t>メイ</t>
    </rPh>
    <phoneticPr fontId="9"/>
  </si>
  <si>
    <t>団体名ﾌﾘｶﾞﾅ</t>
    <rPh sb="0" eb="3">
      <t>ダンタイメイ</t>
    </rPh>
    <phoneticPr fontId="9"/>
  </si>
  <si>
    <t>←入力</t>
    <rPh sb="1" eb="3">
      <t>ニュウリョク</t>
    </rPh>
    <phoneticPr fontId="9"/>
  </si>
  <si>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9"/>
  </si>
  <si>
    <t>プログラム購入部数</t>
    <phoneticPr fontId="9"/>
  </si>
  <si>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9"/>
  </si>
  <si>
    <t>団体名略称</t>
  </si>
  <si>
    <t>団体名カナ</t>
  </si>
  <si>
    <t>←団体名を選択すると、自動で入力されます。</t>
    <rPh sb="1" eb="3">
      <t>ダンタイ</t>
    </rPh>
    <rPh sb="3" eb="4">
      <t>メイ</t>
    </rPh>
    <rPh sb="5" eb="7">
      <t>センタク</t>
    </rPh>
    <rPh sb="11" eb="13">
      <t>ジドウ</t>
    </rPh>
    <rPh sb="14" eb="16">
      <t>ニュウリョク</t>
    </rPh>
    <phoneticPr fontId="9"/>
  </si>
  <si>
    <t>※種目数・参加料等を確認してから印刷をしてください。</t>
    <phoneticPr fontId="9"/>
  </si>
  <si>
    <t>振込明細書のコピーを余白に添付してください</t>
    <rPh sb="0" eb="2">
      <t>フリコミ</t>
    </rPh>
    <rPh sb="2" eb="5">
      <t>メイサイショ</t>
    </rPh>
    <rPh sb="10" eb="12">
      <t>ヨハク</t>
    </rPh>
    <rPh sb="13" eb="15">
      <t>テンプ</t>
    </rPh>
    <phoneticPr fontId="9"/>
  </si>
  <si>
    <t>4.35.67</t>
    <phoneticPr fontId="9"/>
  </si>
  <si>
    <t>英字名</t>
    <rPh sb="0" eb="2">
      <t>エイジ</t>
    </rPh>
    <rPh sb="2" eb="3">
      <t>メイ</t>
    </rPh>
    <phoneticPr fontId="9"/>
  </si>
  <si>
    <t>英字(姓)NAGOYA</t>
    <phoneticPr fontId="9"/>
  </si>
  <si>
    <t>英字(名)taro</t>
    <phoneticPr fontId="9"/>
  </si>
  <si>
    <t>大学生のみ学連地域コードをハイフンを付けて入力</t>
    <rPh sb="0" eb="3">
      <t>ダイガクセイ</t>
    </rPh>
    <rPh sb="5" eb="7">
      <t>ガクレン</t>
    </rPh>
    <rPh sb="7" eb="9">
      <t>チイキ</t>
    </rPh>
    <rPh sb="18" eb="19">
      <t>ツ</t>
    </rPh>
    <rPh sb="21" eb="23">
      <t>ニュウリョク</t>
    </rPh>
    <phoneticPr fontId="9"/>
  </si>
  <si>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</si>
  <si>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</si>
  <si>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</si>
  <si>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</si>
  <si>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</si>
  <si>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</si>
  <si>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</si>
  <si>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9"/>
  </si>
  <si>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9"/>
  </si>
  <si>
    <t>　　フィールド種目では、記録の近い組の最後に追加します。</t>
    <rPh sb="19" eb="21">
      <t>サイゴ</t>
    </rPh>
    <phoneticPr fontId="9"/>
  </si>
  <si>
    <t>　⑤リレー情報確認で、メンバーが反映されていることを必ず確認してください。</t>
    <rPh sb="5" eb="7">
      <t>ジョウホウ</t>
    </rPh>
    <rPh sb="7" eb="9">
      <t>カクニン</t>
    </rPh>
    <rPh sb="28" eb="30">
      <t>カクニン</t>
    </rPh>
    <phoneticPr fontId="9"/>
  </si>
  <si>
    <t>　★作業の流れは次のとおりです。　データの入力は①②のシートのみです。</t>
    <rPh sb="2" eb="4">
      <t>サギョウ</t>
    </rPh>
    <rPh sb="5" eb="6">
      <t>ナガ</t>
    </rPh>
    <rPh sb="8" eb="9">
      <t>ツギ</t>
    </rPh>
    <rPh sb="21" eb="23">
      <t>ニュウリョク</t>
    </rPh>
    <phoneticPr fontId="9"/>
  </si>
  <si>
    <t>　　①団体情報の入力</t>
    <rPh sb="3" eb="5">
      <t>ダンタイ</t>
    </rPh>
    <rPh sb="5" eb="7">
      <t>ジョウホウ</t>
    </rPh>
    <rPh sb="8" eb="10">
      <t>ニュウリョク</t>
    </rPh>
    <phoneticPr fontId="9"/>
  </si>
  <si>
    <t>・プログラム購入部数もこちらで入力となります。</t>
    <rPh sb="6" eb="8">
      <t>コウニュウ</t>
    </rPh>
    <rPh sb="8" eb="10">
      <t>ブスウ</t>
    </rPh>
    <rPh sb="15" eb="17">
      <t>ニュウリョク</t>
    </rPh>
    <phoneticPr fontId="9"/>
  </si>
  <si>
    <t>　　②選手情報の入力</t>
    <rPh sb="3" eb="5">
      <t>センシュ</t>
    </rPh>
    <rPh sb="5" eb="7">
      <t>ジョウホウ</t>
    </rPh>
    <rPh sb="8" eb="10">
      <t>ニュウリョク</t>
    </rPh>
    <phoneticPr fontId="9"/>
  </si>
  <si>
    <t>　　※種目はドロップダウンリストから選択してください。</t>
    <rPh sb="3" eb="5">
      <t>シュモク</t>
    </rPh>
    <rPh sb="18" eb="20">
      <t>センタク</t>
    </rPh>
    <phoneticPr fontId="9"/>
  </si>
  <si>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9"/>
  </si>
  <si>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9"/>
  </si>
  <si>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9"/>
  </si>
  <si>
    <r>
      <t>◎トラック種目・・・・分秒をドット「．」で区切り、</t>
    </r>
    <r>
      <rPr>
        <b/>
        <u/>
        <sz val="11"/>
        <color indexed="10"/>
        <rFont val="ＭＳ ゴシック"/>
        <family val="3"/>
        <charset val="128"/>
      </rPr>
      <t>100分の1秒まで入力</t>
    </r>
    <rPh sb="5" eb="7">
      <t>シュモク</t>
    </rPh>
    <phoneticPr fontId="9"/>
  </si>
  <si>
    <t>4.07.00</t>
    <phoneticPr fontId="9"/>
  </si>
  <si>
    <t>12秒00</t>
    <rPh sb="2" eb="3">
      <t>ビョウ</t>
    </rPh>
    <phoneticPr fontId="9"/>
  </si>
  <si>
    <r>
      <t>◎フィールド種目・・・メートルを「m」で区切り、</t>
    </r>
    <r>
      <rPr>
        <b/>
        <u/>
        <sz val="11"/>
        <color indexed="10"/>
        <rFont val="ＭＳ ゴシック"/>
        <family val="3"/>
        <charset val="128"/>
      </rPr>
      <t>cm単位まで入力（「cm」の文字は入れない）</t>
    </r>
    <rPh sb="6" eb="8">
      <t>シュモク</t>
    </rPh>
    <phoneticPr fontId="9"/>
  </si>
  <si>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9"/>
  </si>
  <si>
    <t>　　③種目別人数の確認・印刷</t>
    <rPh sb="3" eb="6">
      <t>シュモクベツ</t>
    </rPh>
    <rPh sb="6" eb="8">
      <t>ニンズウ</t>
    </rPh>
    <rPh sb="9" eb="11">
      <t>カクニン</t>
    </rPh>
    <rPh sb="12" eb="14">
      <t>インサツ</t>
    </rPh>
    <phoneticPr fontId="9"/>
  </si>
  <si>
    <t>　　④ファイルの保存</t>
    <rPh sb="8" eb="10">
      <t>ホゾン</t>
    </rPh>
    <phoneticPr fontId="9"/>
  </si>
  <si>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9"/>
  </si>
  <si>
    <t>　　⑤メール送信</t>
    <rPh sb="6" eb="8">
      <t>ソウシン</t>
    </rPh>
    <phoneticPr fontId="9"/>
  </si>
  <si>
    <t>　・入力したファイルを添付して送信してください。アドレスは要項を確認してください。</t>
    <rPh sb="2" eb="4">
      <t>ニュウリョク</t>
    </rPh>
    <rPh sb="11" eb="13">
      <t>テンプ</t>
    </rPh>
    <rPh sb="29" eb="31">
      <t>ヨウコウ</t>
    </rPh>
    <rPh sb="32" eb="34">
      <t>カクニン</t>
    </rPh>
    <phoneticPr fontId="9"/>
  </si>
  <si>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9"/>
  </si>
  <si>
    <t>　　⑥参加料の振込</t>
    <rPh sb="3" eb="6">
      <t>サンカリョウ</t>
    </rPh>
    <rPh sb="7" eb="9">
      <t>フリコミ</t>
    </rPh>
    <phoneticPr fontId="9"/>
  </si>
  <si>
    <r>
      <t>　・参加料を振り込んで</t>
    </r>
    <r>
      <rPr>
        <sz val="11"/>
        <color indexed="8"/>
        <rFont val="ＭＳ 明朝"/>
        <family val="1"/>
        <charset val="128"/>
      </rPr>
      <t>ください。</t>
    </r>
    <rPh sb="2" eb="5">
      <t>サンカリョウ</t>
    </rPh>
    <rPh sb="6" eb="7">
      <t>フ</t>
    </rPh>
    <rPh sb="8" eb="9">
      <t>コ</t>
    </rPh>
    <phoneticPr fontId="9"/>
  </si>
  <si>
    <t>　　⑦郵送</t>
    <rPh sb="3" eb="5">
      <t>ユウソウ</t>
    </rPh>
    <phoneticPr fontId="9"/>
  </si>
  <si>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9"/>
  </si>
  <si>
    <t>　　⑧申込完了</t>
    <rPh sb="3" eb="5">
      <t>モウシコミ</t>
    </rPh>
    <rPh sb="5" eb="7">
      <t>カンリョウ</t>
    </rPh>
    <phoneticPr fontId="9"/>
  </si>
  <si>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9"/>
  </si>
  <si>
    <t>←大学生のみ、地域学連コードをハイフンを含めて入力してください。</t>
    <rPh sb="1" eb="4">
      <t>ダイガクセイ</t>
    </rPh>
    <rPh sb="7" eb="9">
      <t>チイキ</t>
    </rPh>
    <rPh sb="9" eb="11">
      <t>ガクレン</t>
    </rPh>
    <rPh sb="20" eb="21">
      <t>フク</t>
    </rPh>
    <rPh sb="23" eb="25">
      <t>ニュウ</t>
    </rPh>
    <phoneticPr fontId="9"/>
  </si>
  <si>
    <t>http://www.aichi-rk.jp/01_01nittei.htm</t>
  </si>
  <si>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9"/>
  </si>
  <si>
    <t>できる限り感染リスクを軽減させた競技会の運営に務めてまいります。</t>
    <phoneticPr fontId="9"/>
  </si>
  <si>
    <t>そこで、競技会に参加される皆様には、大会前後の体調を確認・記録し、大会前の体調については大会当日に提出をして頂きます。</t>
    <rPh sb="13" eb="14">
      <t>ミナ</t>
    </rPh>
    <rPh sb="14" eb="15">
      <t>サマ</t>
    </rPh>
    <rPh sb="54" eb="55">
      <t>イタダ</t>
    </rPh>
    <phoneticPr fontId="9"/>
  </si>
  <si>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9"/>
  </si>
  <si>
    <t>合計</t>
    <rPh sb="0" eb="2">
      <t>ゴウケイ</t>
    </rPh>
    <phoneticPr fontId="9"/>
  </si>
  <si>
    <t>⬅</t>
    <phoneticPr fontId="9"/>
  </si>
  <si>
    <t>４</t>
    <phoneticPr fontId="18"/>
  </si>
  <si>
    <t>所属（学校名など）</t>
  </si>
  <si>
    <t>]ＡＡＦ</t>
    <phoneticPr fontId="98"/>
  </si>
  <si>
    <t>　【大会後／個人管理用】新型コロナウイルス感染症についての体調管理チェツクシート</t>
    <phoneticPr fontId="100"/>
  </si>
  <si>
    <t>※犬会終了後２週間は健康チェックをすること。</t>
    <phoneticPr fontId="100"/>
  </si>
  <si>
    <t>※該当しない場合は☓を入れ、該当する場合は○を記入すること［体温は0.1℃単位の数字を記入］</t>
    <phoneticPr fontId="100"/>
  </si>
  <si>
    <t>N0.</t>
    <phoneticPr fontId="96"/>
  </si>
  <si>
    <t>チェックリスト</t>
    <phoneticPr fontId="18"/>
  </si>
  <si>
    <t>１</t>
    <phoneticPr fontId="95"/>
  </si>
  <si>
    <t>のどの痛みがある</t>
    <phoneticPr fontId="96"/>
  </si>
  <si>
    <t>２</t>
    <phoneticPr fontId="18"/>
  </si>
  <si>
    <t>咳（せき）が出る</t>
    <phoneticPr fontId="96"/>
  </si>
  <si>
    <t>３</t>
    <phoneticPr fontId="18"/>
  </si>
  <si>
    <t>痰（たん）がでたり、からんだりする</t>
    <phoneticPr fontId="96"/>
  </si>
  <si>
    <t>鼻水、鼻づまりがある　ﾒｱﾚﾉﾚｷﾞｰを匹</t>
    <phoneticPr fontId="101"/>
  </si>
  <si>
    <t>５</t>
    <phoneticPr fontId="18"/>
  </si>
  <si>
    <t>頭が痛い</t>
    <phoneticPr fontId="96"/>
  </si>
  <si>
    <t>６</t>
    <phoneticPr fontId="18"/>
  </si>
  <si>
    <t>体のだるさなどがある</t>
    <phoneticPr fontId="96"/>
  </si>
  <si>
    <t>７</t>
    <phoneticPr fontId="18"/>
  </si>
  <si>
    <t>発熱の症状がある</t>
    <phoneticPr fontId="96"/>
  </si>
  <si>
    <t>８</t>
    <phoneticPr fontId="18"/>
  </si>
  <si>
    <t>息苦しさがある</t>
    <phoneticPr fontId="96"/>
  </si>
  <si>
    <t>９</t>
    <phoneticPr fontId="18"/>
  </si>
  <si>
    <t>味覚異常(味がしない)</t>
    <phoneticPr fontId="96"/>
  </si>
  <si>
    <t>嗅覚異常(匂いがしない)</t>
    <phoneticPr fontId="96"/>
  </si>
  <si>
    <t>体温</t>
    <phoneticPr fontId="96"/>
  </si>
  <si>
    <t>゜ Ｃ</t>
    <phoneticPr fontId="101"/>
  </si>
  <si>
    <t>゜ Ｃ</t>
    <phoneticPr fontId="101"/>
  </si>
  <si>
    <t>゜ Ｃ</t>
    <phoneticPr fontId="101"/>
  </si>
  <si>
    <t>゜ Ｃ</t>
    <phoneticPr fontId="101"/>
  </si>
  <si>
    <t>氏名</t>
    <phoneticPr fontId="18"/>
  </si>
  <si>
    <t>※症状が４日以上続く場合は必ず最寄りの保健所、医師会、診療所等に報告してください。症状には個人差がありますので、強い症状と思う場合にはすぐに報告してください。</t>
    <phoneticPr fontId="96"/>
  </si>
  <si>
    <t>※保健所、医師会、診療所等に相談後、必ず大会主催者に報告してください。</t>
    <phoneticPr fontId="96"/>
  </si>
  <si>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9"/>
  </si>
  <si>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3"/>
  </si>
  <si>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3"/>
  </si>
  <si>
    <t>キ　　　リ　　　ト　　リ</t>
    <phoneticPr fontId="43"/>
  </si>
  <si>
    <t>申請日</t>
    <rPh sb="0" eb="3">
      <t>シンセイビ</t>
    </rPh>
    <phoneticPr fontId="43"/>
  </si>
  <si>
    <t>名古屋地区陸上競技協会　会長　坂井田　酵三殿</t>
    <rPh sb="0" eb="11">
      <t>ナゴヤチクリ</t>
    </rPh>
    <rPh sb="12" eb="14">
      <t>カイチョウ</t>
    </rPh>
    <rPh sb="15" eb="18">
      <t>サカイダ</t>
    </rPh>
    <rPh sb="20" eb="21">
      <t>サン</t>
    </rPh>
    <rPh sb="21" eb="22">
      <t>ドノ</t>
    </rPh>
    <phoneticPr fontId="43"/>
  </si>
  <si>
    <t>団　体　名</t>
    <rPh sb="0" eb="1">
      <t>ダン</t>
    </rPh>
    <rPh sb="2" eb="3">
      <t>カラダ</t>
    </rPh>
    <rPh sb="4" eb="5">
      <t>メイ</t>
    </rPh>
    <phoneticPr fontId="43"/>
  </si>
  <si>
    <t>申請者 氏名</t>
    <rPh sb="0" eb="3">
      <t>シンセイシャ</t>
    </rPh>
    <rPh sb="4" eb="6">
      <t>シメイ</t>
    </rPh>
    <phoneticPr fontId="43"/>
  </si>
  <si>
    <t>申請者住所</t>
    <rPh sb="0" eb="3">
      <t>シンセイシャ</t>
    </rPh>
    <rPh sb="3" eb="5">
      <t>ジュウショ</t>
    </rPh>
    <phoneticPr fontId="43"/>
  </si>
  <si>
    <t>電話番号
（携帯が望ましい）</t>
    <rPh sb="0" eb="4">
      <t>デンワバンゴウ</t>
    </rPh>
    <rPh sb="6" eb="8">
      <t>ケイタイ</t>
    </rPh>
    <rPh sb="9" eb="10">
      <t>ノゾ</t>
    </rPh>
    <phoneticPr fontId="43"/>
  </si>
  <si>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3"/>
  </si>
  <si>
    <t>これらの項目が守られない場合には退場して頂く場合があります。、</t>
    <phoneticPr fontId="43"/>
  </si>
  <si>
    <t>本人自署</t>
    <rPh sb="0" eb="2">
      <t>ホンニン</t>
    </rPh>
    <rPh sb="2" eb="4">
      <t>ジショ</t>
    </rPh>
    <phoneticPr fontId="43"/>
  </si>
  <si>
    <t>選手との続柄</t>
    <rPh sb="0" eb="2">
      <t>センシュ</t>
    </rPh>
    <rPh sb="4" eb="6">
      <t>ゾクガラ</t>
    </rPh>
    <phoneticPr fontId="43"/>
  </si>
  <si>
    <r>
      <t xml:space="preserve">ﾌﾘｶﾞﾅ
</t>
    </r>
    <r>
      <rPr>
        <b/>
        <sz val="8"/>
        <color indexed="10"/>
        <rFont val="ＭＳ 明朝"/>
        <family val="1"/>
        <charset val="128"/>
      </rPr>
      <t>姓と名の間に
半角ｽﾍﾟｰｽ1つ</t>
    </r>
    <rPh sb="13" eb="15">
      <t>ハンカク</t>
    </rPh>
    <phoneticPr fontId="9"/>
  </si>
  <si>
    <t>名古屋　太郎</t>
    <rPh sb="0" eb="3">
      <t>ナゴヤ</t>
    </rPh>
    <rPh sb="4" eb="6">
      <t>タロウ</t>
    </rPh>
    <phoneticPr fontId="9"/>
  </si>
  <si>
    <t>ﾅｺﾞﾔ ﾀﾛｳ</t>
    <phoneticPr fontId="9"/>
  </si>
  <si>
    <t>競技者名英字</t>
  </si>
  <si>
    <t>国籍</t>
  </si>
  <si>
    <t>高2</t>
    <rPh sb="0" eb="1">
      <t>コウ</t>
    </rPh>
    <phoneticPr fontId="9"/>
  </si>
  <si>
    <t>生年月日</t>
    <rPh sb="0" eb="4">
      <t>セイネン</t>
    </rPh>
    <phoneticPr fontId="9"/>
  </si>
  <si>
    <t>ナンバー</t>
    <phoneticPr fontId="9"/>
  </si>
  <si>
    <t>JAAF ID</t>
    <phoneticPr fontId="9"/>
  </si>
  <si>
    <t>中１</t>
    <rPh sb="0" eb="1">
      <t>チュウ</t>
    </rPh>
    <phoneticPr fontId="9"/>
  </si>
  <si>
    <t>中２</t>
    <rPh sb="0" eb="1">
      <t>チュウ</t>
    </rPh>
    <phoneticPr fontId="9"/>
  </si>
  <si>
    <t>中３</t>
    <rPh sb="0" eb="1">
      <t>チュウ</t>
    </rPh>
    <phoneticPr fontId="9"/>
  </si>
  <si>
    <t>高１</t>
    <rPh sb="0" eb="1">
      <t>コウ</t>
    </rPh>
    <phoneticPr fontId="9"/>
  </si>
  <si>
    <t>高２</t>
    <rPh sb="0" eb="1">
      <t>コウ</t>
    </rPh>
    <phoneticPr fontId="9"/>
  </si>
  <si>
    <t>高３</t>
    <rPh sb="0" eb="1">
      <t>コウ</t>
    </rPh>
    <phoneticPr fontId="9"/>
  </si>
  <si>
    <t>高４</t>
    <rPh sb="0" eb="1">
      <t>コウ</t>
    </rPh>
    <phoneticPr fontId="9"/>
  </si>
  <si>
    <t>大１</t>
    <rPh sb="0" eb="1">
      <t>ダイ</t>
    </rPh>
    <phoneticPr fontId="9"/>
  </si>
  <si>
    <t>大２</t>
    <rPh sb="0" eb="1">
      <t>ダイ</t>
    </rPh>
    <phoneticPr fontId="9"/>
  </si>
  <si>
    <t>大３</t>
    <rPh sb="0" eb="1">
      <t>ダイ</t>
    </rPh>
    <phoneticPr fontId="9"/>
  </si>
  <si>
    <t>大４</t>
    <rPh sb="0" eb="1">
      <t>ダイ</t>
    </rPh>
    <phoneticPr fontId="9"/>
  </si>
  <si>
    <t>大５</t>
    <rPh sb="0" eb="1">
      <t>ダイ</t>
    </rPh>
    <phoneticPr fontId="9"/>
  </si>
  <si>
    <t>Ｍ１</t>
    <phoneticPr fontId="9"/>
  </si>
  <si>
    <t>Ｍ２</t>
  </si>
  <si>
    <t>Ｄ１</t>
    <phoneticPr fontId="9"/>
  </si>
  <si>
    <t>Ｄ２</t>
  </si>
  <si>
    <t>Ｄ３</t>
  </si>
  <si>
    <t>Ｄ４</t>
  </si>
  <si>
    <t>団体名</t>
    <rPh sb="0" eb="2">
      <t>ダンタイ</t>
    </rPh>
    <rPh sb="2" eb="3">
      <t>メイ</t>
    </rPh>
    <phoneticPr fontId="13"/>
  </si>
  <si>
    <t>団体ID</t>
  </si>
  <si>
    <t>国籍</t>
    <rPh sb="0" eb="2">
      <t>コクセキ</t>
    </rPh>
    <phoneticPr fontId="9"/>
  </si>
  <si>
    <t>JPN 日本</t>
    <rPh sb="4" eb="6">
      <t>ニホン</t>
    </rPh>
    <phoneticPr fontId="9"/>
  </si>
  <si>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</si>
  <si>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</si>
  <si>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</si>
  <si>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</si>
  <si>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</si>
  <si>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</si>
  <si>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</si>
  <si>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</si>
  <si>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</si>
  <si>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</si>
  <si>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</si>
  <si>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</si>
  <si>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</si>
  <si>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</si>
  <si>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</si>
  <si>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</si>
  <si>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</si>
  <si>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</si>
  <si>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</si>
  <si>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</si>
  <si>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</si>
  <si>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</si>
  <si>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</si>
  <si>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</si>
  <si>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</si>
  <si>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</si>
  <si>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</si>
  <si>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</si>
  <si>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</si>
  <si>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</si>
  <si>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</si>
  <si>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</si>
  <si>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</si>
  <si>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</si>
  <si>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</si>
  <si>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</si>
  <si>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</si>
  <si>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</si>
  <si>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</si>
  <si>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</si>
  <si>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</si>
  <si>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</si>
  <si>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</si>
  <si>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</si>
  <si>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</si>
  <si>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</si>
  <si>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</si>
  <si>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</si>
  <si>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</si>
  <si>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</si>
  <si>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</si>
  <si>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</si>
  <si>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</si>
  <si>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</si>
  <si>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</si>
  <si>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</si>
  <si>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</si>
  <si>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</si>
  <si>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</si>
  <si>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</si>
  <si>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</si>
  <si>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</si>
  <si>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</si>
  <si>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</si>
  <si>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</si>
  <si>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</si>
  <si>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</si>
  <si>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</si>
  <si>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</si>
  <si>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</si>
  <si>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</si>
  <si>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</si>
  <si>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</si>
  <si>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</si>
  <si>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</si>
  <si>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</si>
  <si>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</si>
  <si>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</si>
  <si>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</si>
  <si>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</si>
  <si>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</si>
  <si>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</si>
  <si>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</si>
  <si>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</si>
  <si>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</si>
  <si>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</si>
  <si>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</si>
  <si>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</si>
  <si>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</si>
  <si>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</si>
  <si>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</si>
  <si>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</si>
  <si>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</si>
  <si>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</si>
  <si>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</si>
  <si>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</si>
  <si>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</si>
  <si>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</si>
  <si>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</si>
  <si>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</si>
  <si>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</si>
  <si>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</si>
  <si>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</si>
  <si>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</si>
  <si>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</si>
  <si>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</si>
  <si>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</si>
  <si>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</si>
  <si>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</si>
  <si>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</si>
  <si>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</si>
  <si>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</si>
  <si>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</si>
  <si>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</si>
  <si>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</si>
  <si>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</si>
  <si>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</si>
  <si>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</si>
  <si>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</si>
  <si>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</si>
  <si>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</si>
  <si>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</si>
  <si>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</si>
  <si>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</si>
  <si>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</si>
  <si>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</si>
  <si>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</si>
  <si>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</si>
  <si>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</si>
  <si>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</si>
  <si>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</si>
  <si>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</si>
  <si>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</si>
  <si>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</si>
  <si>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</si>
  <si>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</si>
  <si>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</si>
  <si>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</si>
  <si>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</si>
  <si>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</si>
  <si>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</si>
  <si>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</si>
  <si>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</si>
  <si>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</si>
  <si>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</si>
  <si>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</si>
  <si>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</si>
  <si>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</si>
  <si>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</si>
  <si>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</si>
  <si>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</si>
  <si>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</si>
  <si>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</si>
  <si>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</si>
  <si>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</si>
  <si>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</si>
  <si>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</si>
  <si>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</si>
  <si>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</si>
  <si>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</si>
  <si>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</si>
  <si>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</si>
  <si>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</si>
  <si>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</si>
  <si>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</si>
  <si>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</si>
  <si>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</si>
  <si>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</si>
  <si>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</si>
  <si>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</si>
  <si>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</si>
  <si>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</si>
  <si>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</si>
  <si>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</si>
  <si>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</si>
  <si>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</si>
  <si>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</si>
  <si>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</si>
  <si>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</si>
  <si>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</si>
  <si>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</si>
  <si>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</si>
  <si>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</si>
  <si>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</si>
  <si>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</si>
  <si>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</si>
  <si>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</si>
  <si>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</si>
  <si>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</si>
  <si>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</si>
  <si>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</si>
  <si>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</si>
  <si>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</si>
  <si>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</si>
  <si>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</si>
  <si>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</si>
  <si>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</si>
  <si>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</si>
  <si>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</si>
  <si>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</si>
  <si>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</si>
  <si>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</si>
  <si>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</si>
  <si>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</si>
  <si>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</si>
  <si>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</si>
  <si>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</si>
  <si>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</si>
  <si>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</si>
  <si>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</si>
  <si>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</si>
  <si>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</si>
  <si>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</si>
  <si>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</si>
  <si>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</si>
  <si>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</si>
  <si>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</si>
  <si>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</si>
  <si>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</si>
  <si>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</si>
  <si>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</si>
  <si>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</si>
  <si>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</si>
  <si>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</si>
  <si>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</si>
  <si>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</si>
  <si>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</si>
  <si>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</si>
  <si>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</si>
  <si>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</si>
  <si>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</si>
  <si>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</si>
  <si>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</si>
  <si>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</si>
  <si>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</si>
  <si>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</si>
  <si>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</si>
  <si>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</si>
  <si>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9"/>
  </si>
  <si>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9"/>
  </si>
  <si>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9"/>
  </si>
  <si>
    <t>一般大学高校</t>
    <rPh sb="0" eb="2">
      <t>イッパ</t>
    </rPh>
    <rPh sb="2" eb="4">
      <t>ダイガク</t>
    </rPh>
    <rPh sb="4" eb="6">
      <t>コウコウ</t>
    </rPh>
    <phoneticPr fontId="9"/>
  </si>
  <si>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9"/>
  </si>
  <si>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9"/>
  </si>
  <si>
    <t>参　加　料</t>
    <phoneticPr fontId="9"/>
  </si>
  <si>
    <t>中　　　学</t>
    <rPh sb="0" eb="1">
      <t>ナカ</t>
    </rPh>
    <rPh sb="4" eb="5">
      <t>ガク</t>
    </rPh>
    <phoneticPr fontId="9"/>
  </si>
  <si>
    <t>⬇　必ずカテゴリーを選択してください</t>
    <rPh sb="2" eb="4">
      <t>カナラ</t>
    </rPh>
    <rPh sb="10" eb="12">
      <t>センタク</t>
    </rPh>
    <phoneticPr fontId="9"/>
  </si>
  <si>
    <t>参加料設定➡➡</t>
    <rPh sb="0" eb="3">
      <t>サン</t>
    </rPh>
    <rPh sb="3" eb="5">
      <t>セッテ</t>
    </rPh>
    <phoneticPr fontId="9"/>
  </si>
  <si>
    <t>男4X100mR</t>
  </si>
  <si>
    <t>女4X100mR</t>
  </si>
  <si>
    <t>郵送期間</t>
    <rPh sb="0" eb="2">
      <t>ユウソウ</t>
    </rPh>
    <rPh sb="2" eb="4">
      <t>キカン</t>
    </rPh>
    <phoneticPr fontId="9"/>
  </si>
  <si>
    <t>団体用</t>
    <rPh sb="0" eb="2">
      <t>ダンタイ</t>
    </rPh>
    <rPh sb="2" eb="3">
      <t>ヨウ</t>
    </rPh>
    <phoneticPr fontId="9"/>
  </si>
  <si>
    <t>メール送信期間</t>
    <rPh sb="3" eb="5">
      <t>ソウシン</t>
    </rPh>
    <rPh sb="5" eb="7">
      <t>キカン</t>
    </rPh>
    <phoneticPr fontId="9"/>
  </si>
  <si>
    <t>振込期間</t>
    <rPh sb="0" eb="2">
      <t>フリコミ</t>
    </rPh>
    <rPh sb="2" eb="4">
      <t>キカン</t>
    </rPh>
    <phoneticPr fontId="9"/>
  </si>
  <si>
    <t>　⬆　日付が数字になる場合には、ホームタブの数値メニューのリストから</t>
    <rPh sb="3" eb="5">
      <t>ヒヅケ</t>
    </rPh>
    <rPh sb="6" eb="8">
      <t>スウジ</t>
    </rPh>
    <rPh sb="11" eb="13">
      <t>バアイ</t>
    </rPh>
    <rPh sb="22" eb="24">
      <t>スウチ</t>
    </rPh>
    <phoneticPr fontId="9"/>
  </si>
  <si>
    <t>※申込みファイルは全カテゴリー共通です。①団体情報入力で、中学、一般大学高校の選択をお願いします。</t>
    <rPh sb="1" eb="3">
      <t>モウシコ</t>
    </rPh>
    <rPh sb="9" eb="10">
      <t>ゼン</t>
    </rPh>
    <rPh sb="15" eb="17">
      <t>キョウツウ</t>
    </rPh>
    <rPh sb="21" eb="23">
      <t>ダンタイ</t>
    </rPh>
    <rPh sb="23" eb="25">
      <t>ジョウホウ</t>
    </rPh>
    <rPh sb="25" eb="27">
      <t>ニュウリョク</t>
    </rPh>
    <rPh sb="29" eb="31">
      <t>チュウガク</t>
    </rPh>
    <rPh sb="32" eb="34">
      <t>イッパン</t>
    </rPh>
    <rPh sb="34" eb="36">
      <t>ダイガク</t>
    </rPh>
    <rPh sb="36" eb="38">
      <t>コウコウ</t>
    </rPh>
    <rPh sb="39" eb="41">
      <t>センタク</t>
    </rPh>
    <rPh sb="43" eb="44">
      <t>ネガ</t>
    </rPh>
    <phoneticPr fontId="9"/>
  </si>
  <si>
    <t>⇒</t>
    <phoneticPr fontId="9"/>
  </si>
  <si>
    <t>↓</t>
    <phoneticPr fontId="9"/>
  </si>
  <si>
    <t>20m</t>
    <phoneticPr fontId="9"/>
  </si>
  <si>
    <t>⇒</t>
    <phoneticPr fontId="9"/>
  </si>
  <si>
    <t>20m00</t>
    <phoneticPr fontId="9"/>
  </si>
  <si>
    <t>パロマ瑞穂北陸上競技場</t>
  </si>
  <si>
    <t>７．申込期間等</t>
    <rPh sb="4" eb="6">
      <t>キカン</t>
    </rPh>
    <rPh sb="6" eb="7">
      <t>ナド</t>
    </rPh>
    <phoneticPr fontId="9"/>
  </si>
  <si>
    <t>①メール送信期間</t>
    <rPh sb="4" eb="6">
      <t>ソウ</t>
    </rPh>
    <rPh sb="6" eb="8">
      <t>キカン</t>
    </rPh>
    <phoneticPr fontId="57"/>
  </si>
  <si>
    <t>②振込期間</t>
    <rPh sb="1" eb="3">
      <t>フリコミ</t>
    </rPh>
    <rPh sb="3" eb="5">
      <t>キカン</t>
    </rPh>
    <phoneticPr fontId="57"/>
  </si>
  <si>
    <t>③郵送期間</t>
    <rPh sb="1" eb="3">
      <t>ユウソウ</t>
    </rPh>
    <rPh sb="3" eb="5">
      <t>キカン</t>
    </rPh>
    <phoneticPr fontId="57"/>
  </si>
  <si>
    <t>９．表彰について</t>
    <rPh sb="2" eb="8">
      <t>ヒョウ</t>
    </rPh>
    <phoneticPr fontId="9"/>
  </si>
  <si>
    <t>ただし、事前申請に限ります。当日の発行はいたしませんのでご注意ください。</t>
    <rPh sb="4" eb="8">
      <t>ジゼンシンセイ</t>
    </rPh>
    <rPh sb="9" eb="10">
      <t>カギ</t>
    </rPh>
    <rPh sb="14" eb="16">
      <t>トウジツ</t>
    </rPh>
    <rPh sb="17" eb="19">
      <t>ハッコウ</t>
    </rPh>
    <rPh sb="29" eb="31">
      <t>チュウイ</t>
    </rPh>
    <phoneticPr fontId="43"/>
  </si>
  <si>
    <t>【大会前／提出用】新型コロナウイルス感染症についての体調管理チェックシート【名古屋地区プレシーズンゲーム用】</t>
    <rPh sb="1" eb="3">
      <t>タイカイ</t>
    </rPh>
    <rPh sb="3" eb="4">
      <t>マエ</t>
    </rPh>
    <rPh sb="5" eb="8">
      <t>テイシュツヨウ</t>
    </rPh>
    <rPh sb="26" eb="28">
      <t>タイチョウ</t>
    </rPh>
    <rPh sb="28" eb="30">
      <t>カンリ</t>
    </rPh>
    <rPh sb="38" eb="41">
      <t>ナゴヤ</t>
    </rPh>
    <rPh sb="41" eb="43">
      <t>チク</t>
    </rPh>
    <rPh sb="52" eb="53">
      <t>ヨウ</t>
    </rPh>
    <phoneticPr fontId="12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</si>
  <si>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2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</si>
  <si>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20"/>
  </si>
  <si>
    <t>※該当しない場合は✔を入れ、該当する場合は〇を記入すること（体温0.1℃単位の数字を記入）</t>
  </si>
  <si>
    <t>No.</t>
    <phoneticPr fontId="120"/>
  </si>
  <si>
    <t>チェックリスト</t>
    <phoneticPr fontId="120"/>
  </si>
  <si>
    <t>のどの痛みがある</t>
    <rPh sb="3" eb="4">
      <t>イタ</t>
    </rPh>
    <phoneticPr fontId="120"/>
  </si>
  <si>
    <t>咳（せき）が出る</t>
    <rPh sb="6" eb="7">
      <t>デ</t>
    </rPh>
    <phoneticPr fontId="120"/>
  </si>
  <si>
    <t>痰（たん）がでたり、からんだりする</t>
    <phoneticPr fontId="120"/>
  </si>
  <si>
    <t>鼻水（はなみず）、鼻づまりがある　※アレルギーを除く</t>
    <phoneticPr fontId="120"/>
  </si>
  <si>
    <t>頭が痛い</t>
    <rPh sb="0" eb="1">
      <t>アタマ</t>
    </rPh>
    <rPh sb="2" eb="3">
      <t>イタ</t>
    </rPh>
    <phoneticPr fontId="120"/>
  </si>
  <si>
    <t>体のだるさなどがある</t>
    <rPh sb="0" eb="1">
      <t>カラダ</t>
    </rPh>
    <phoneticPr fontId="120"/>
  </si>
  <si>
    <t>発熱の症状がある</t>
    <rPh sb="0" eb="2">
      <t>ハツネツ</t>
    </rPh>
    <rPh sb="3" eb="5">
      <t>ショウジョウ</t>
    </rPh>
    <phoneticPr fontId="120"/>
  </si>
  <si>
    <t>息苦しさがある</t>
    <phoneticPr fontId="120"/>
  </si>
  <si>
    <t>味覚異常(味がしない)</t>
    <rPh sb="0" eb="2">
      <t>ミカク</t>
    </rPh>
    <rPh sb="2" eb="4">
      <t>イジョウ</t>
    </rPh>
    <rPh sb="5" eb="6">
      <t>アジ</t>
    </rPh>
    <phoneticPr fontId="120"/>
  </si>
  <si>
    <t>嗅覚異常(匂いがしない)</t>
    <phoneticPr fontId="120"/>
  </si>
  <si>
    <t>体温</t>
    <rPh sb="0" eb="2">
      <t>タイオン</t>
    </rPh>
    <phoneticPr fontId="120"/>
  </si>
  <si>
    <t>℃</t>
    <phoneticPr fontId="120"/>
  </si>
  <si>
    <r>
      <t>薬剤の服用</t>
    </r>
    <r>
      <rPr>
        <sz val="11"/>
        <color theme="1"/>
        <rFont val="ＭＳ Ｐゴシック"/>
        <family val="3"/>
        <charset val="128"/>
        <scheme val="minor"/>
      </rPr>
      <t>(解熱剤を含む上記症状を緩和させる薬剤)</t>
    </r>
    <rPh sb="12" eb="14">
      <t>ジョウキ</t>
    </rPh>
    <phoneticPr fontId="120"/>
  </si>
  <si>
    <t>氏名　　　　　　　　　　　　　　　　　　　　　</t>
    <rPh sb="0" eb="2">
      <t>シメイ</t>
    </rPh>
    <phoneticPr fontId="120"/>
  </si>
  <si>
    <t>所属（学校名など）　　　　　　　　　　　　　　　　　　　　　</t>
    <rPh sb="0" eb="2">
      <t>ショゾク</t>
    </rPh>
    <rPh sb="3" eb="6">
      <t>ガッコウメイ</t>
    </rPh>
    <phoneticPr fontId="120"/>
  </si>
  <si>
    <t>※参加者が未成年の場合</t>
    <phoneticPr fontId="120"/>
  </si>
  <si>
    <t>連絡先（電話番号）　　　　　　　　　　　   　　</t>
    <rPh sb="0" eb="3">
      <t>レンラクサキ</t>
    </rPh>
    <rPh sb="4" eb="6">
      <t>デンワ</t>
    </rPh>
    <rPh sb="6" eb="8">
      <t>バンゴウ</t>
    </rPh>
    <phoneticPr fontId="120"/>
  </si>
  <si>
    <t>保護者氏名　　　　　　　　　　　　　　　　　　　　　　　　　</t>
    <phoneticPr fontId="120"/>
  </si>
  <si>
    <t>男4X400mR</t>
  </si>
  <si>
    <t>女4X400mR</t>
  </si>
  <si>
    <t>記録</t>
    <rPh sb="0" eb="2">
      <t>キロク</t>
    </rPh>
    <phoneticPr fontId="9"/>
  </si>
  <si>
    <r>
      <t>　②必ず、</t>
    </r>
    <r>
      <rPr>
        <b/>
        <sz val="20"/>
        <color theme="3" tint="0.39997558519241921"/>
        <rFont val="ＭＳ ゴシック"/>
        <family val="3"/>
        <charset val="128"/>
      </rPr>
      <t>フ</t>
    </r>
    <r>
      <rPr>
        <b/>
        <i/>
        <sz val="20"/>
        <color theme="3" tint="0.39997558519241921"/>
        <rFont val="ＭＳ ゴシック"/>
        <family val="3"/>
        <charset val="128"/>
      </rPr>
      <t>ァイル名を団体名に変更</t>
    </r>
    <r>
      <rPr>
        <b/>
        <sz val="18"/>
        <color rgb="FFFF0000"/>
        <rFont val="ＭＳ ゴシック"/>
        <family val="3"/>
        <charset val="128"/>
      </rPr>
      <t>して下さい。</t>
    </r>
    <r>
      <rPr>
        <b/>
        <i/>
        <sz val="18"/>
        <color theme="3" tint="0.39997558519241921"/>
        <rFont val="ＭＳ ゴシック"/>
        <family val="3"/>
        <charset val="128"/>
      </rPr>
      <t>個人登録の方は、愛知陸協等は使用せず個人名</t>
    </r>
    <r>
      <rPr>
        <b/>
        <i/>
        <sz val="18"/>
        <color rgb="FFFF0000"/>
        <rFont val="ＭＳ ゴシック"/>
        <family val="3"/>
        <charset val="128"/>
      </rPr>
      <t>に</t>
    </r>
    <r>
      <rPr>
        <b/>
        <sz val="18"/>
        <color rgb="FFFF0000"/>
        <rFont val="ＭＳ ゴシック"/>
        <family val="3"/>
        <charset val="128"/>
      </rPr>
      <t>変更してください。また、メールの件名(タイトル：Subject)にも団体名を入れて下さい。</t>
    </r>
    <rPh sb="2" eb="3">
      <t>カナラ</t>
    </rPh>
    <rPh sb="9" eb="10">
      <t>メイ</t>
    </rPh>
    <rPh sb="11" eb="14">
      <t>ダンタイメイ</t>
    </rPh>
    <rPh sb="15" eb="17">
      <t>ヘンコウ</t>
    </rPh>
    <rPh sb="19" eb="20">
      <t>クダ</t>
    </rPh>
    <rPh sb="23" eb="25">
      <t>コジン</t>
    </rPh>
    <rPh sb="25" eb="27">
      <t>トウロク</t>
    </rPh>
    <rPh sb="28" eb="29">
      <t>カタ</t>
    </rPh>
    <rPh sb="31" eb="33">
      <t>アイチ</t>
    </rPh>
    <rPh sb="33" eb="35">
      <t>リッキョウ</t>
    </rPh>
    <rPh sb="35" eb="36">
      <t>ナド</t>
    </rPh>
    <rPh sb="37" eb="39">
      <t>シヨウ</t>
    </rPh>
    <rPh sb="41" eb="44">
      <t>コジンメイ</t>
    </rPh>
    <rPh sb="45" eb="47">
      <t>ヘンコウ</t>
    </rPh>
    <rPh sb="79" eb="82">
      <t>ダン</t>
    </rPh>
    <rPh sb="83" eb="84">
      <t>イ</t>
    </rPh>
    <rPh sb="86" eb="87">
      <t>クダ</t>
    </rPh>
    <phoneticPr fontId="9"/>
  </si>
  <si>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9"/>
  </si>
  <si>
    <t>当面の間、名古屋地区の競技会は１人１日１種目のエントリーとします。(リレーを除く)</t>
    <rPh sb="0" eb="2">
      <t>トウメン</t>
    </rPh>
    <rPh sb="3" eb="4">
      <t>アイダ</t>
    </rPh>
    <rPh sb="5" eb="8">
      <t>ナゴヤ</t>
    </rPh>
    <rPh sb="8" eb="10">
      <t>チク</t>
    </rPh>
    <rPh sb="11" eb="14">
      <t>キョウギカイ</t>
    </rPh>
    <rPh sb="15" eb="17">
      <t>ヒトリ</t>
    </rPh>
    <rPh sb="18" eb="19">
      <t>ニチ</t>
    </rPh>
    <rPh sb="20" eb="22">
      <t>シュモク</t>
    </rPh>
    <rPh sb="38" eb="39">
      <t>ノゾ</t>
    </rPh>
    <phoneticPr fontId="57"/>
  </si>
  <si>
    <t>・コロナ対策の一環として、１人１日１種目とします（リレー種目は除く）。</t>
    <rPh sb="4" eb="6">
      <t>タイサク</t>
    </rPh>
    <rPh sb="7" eb="9">
      <t>イッカン</t>
    </rPh>
    <rPh sb="14" eb="15">
      <t>ニン</t>
    </rPh>
    <rPh sb="16" eb="17">
      <t>ニチ</t>
    </rPh>
    <rPh sb="18" eb="20">
      <t>シュモク</t>
    </rPh>
    <rPh sb="28" eb="30">
      <t>シュモク</t>
    </rPh>
    <rPh sb="31" eb="32">
      <t>ノゾ</t>
    </rPh>
    <phoneticPr fontId="9"/>
  </si>
  <si>
    <t>・北陸上競技場はスタンドが小さく待機場所の確保ができないので、出場する選手は概ね自分の出場種目の招集開始時間の２時間前を目処に来場し、種目が終了次第帰宅することを原則とします。
リレー出場者・各チームのマネージャー・入場許可証のある方のみ、メインスタンドでの待機を許可します。</t>
    <rPh sb="1" eb="2">
      <t>キタ</t>
    </rPh>
    <rPh sb="2" eb="7">
      <t>リクジョウキョウギジョウ</t>
    </rPh>
    <rPh sb="13" eb="14">
      <t>チイ</t>
    </rPh>
    <rPh sb="16" eb="20">
      <t>タイキバショ</t>
    </rPh>
    <rPh sb="21" eb="23">
      <t>カクホ</t>
    </rPh>
    <rPh sb="31" eb="33">
      <t>シュツジョウ</t>
    </rPh>
    <rPh sb="35" eb="37">
      <t>センシュ</t>
    </rPh>
    <rPh sb="38" eb="39">
      <t>オオム</t>
    </rPh>
    <rPh sb="40" eb="42">
      <t>ジブン</t>
    </rPh>
    <rPh sb="43" eb="45">
      <t>シュツジョウ</t>
    </rPh>
    <rPh sb="45" eb="47">
      <t>シュモク</t>
    </rPh>
    <rPh sb="48" eb="50">
      <t>ショウシュウ</t>
    </rPh>
    <rPh sb="50" eb="54">
      <t>カイシジカン</t>
    </rPh>
    <rPh sb="56" eb="58">
      <t>ジカン</t>
    </rPh>
    <rPh sb="58" eb="59">
      <t>マエ</t>
    </rPh>
    <rPh sb="60" eb="62">
      <t>メド</t>
    </rPh>
    <rPh sb="63" eb="65">
      <t>ライジョウ</t>
    </rPh>
    <rPh sb="67" eb="69">
      <t>シュモク</t>
    </rPh>
    <rPh sb="70" eb="74">
      <t>シュウリョウシダイ</t>
    </rPh>
    <rPh sb="74" eb="76">
      <t>キタク</t>
    </rPh>
    <rPh sb="81" eb="83">
      <t>ゲンソク</t>
    </rPh>
    <rPh sb="92" eb="95">
      <t>シュツジョウシャ</t>
    </rPh>
    <rPh sb="96" eb="101">
      <t>カク</t>
    </rPh>
    <rPh sb="108" eb="112">
      <t>ニュウジョウキョ</t>
    </rPh>
    <rPh sb="112" eb="113">
      <t>ショウ</t>
    </rPh>
    <rPh sb="116" eb="117">
      <t>カタ</t>
    </rPh>
    <rPh sb="132" eb="134">
      <t>キョカ</t>
    </rPh>
    <phoneticPr fontId="57"/>
  </si>
  <si>
    <t>・5000mWは、男子は30分、女子は35分で競技を打ち切ります。</t>
    <rPh sb="9" eb="11">
      <t>ダンシ</t>
    </rPh>
    <rPh sb="14" eb="15">
      <t>フン</t>
    </rPh>
    <rPh sb="16" eb="18">
      <t>ジョシ</t>
    </rPh>
    <rPh sb="21" eb="22">
      <t>フン</t>
    </rPh>
    <rPh sb="23" eb="25">
      <t>キョウギ</t>
    </rPh>
    <rPh sb="26" eb="27">
      <t>ウ</t>
    </rPh>
    <rPh sb="28" eb="29">
      <t>キ</t>
    </rPh>
    <phoneticPr fontId="57"/>
  </si>
  <si>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9"/>
  </si>
  <si>
    <t>　　大会前にHPで、組と招集時間の確認をお願い致します。</t>
    <rPh sb="2" eb="5">
      <t>タイカイマエ</t>
    </rPh>
    <rPh sb="10" eb="11">
      <t>クミ</t>
    </rPh>
    <rPh sb="12" eb="16">
      <t>ショウ</t>
    </rPh>
    <rPh sb="17" eb="19">
      <t>カクニン</t>
    </rPh>
    <rPh sb="21" eb="22">
      <t>ネガ</t>
    </rPh>
    <rPh sb="23" eb="24">
      <t>イタ</t>
    </rPh>
    <phoneticPr fontId="9"/>
  </si>
  <si>
    <t>プロクラムの当日販売は行いません</t>
    <rPh sb="6" eb="8">
      <t>トウジツ</t>
    </rPh>
    <rPh sb="8" eb="10">
      <t>ハンバイ</t>
    </rPh>
    <rPh sb="11" eb="12">
      <t>オコナ</t>
    </rPh>
    <phoneticPr fontId="57"/>
  </si>
  <si>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9"/>
  </si>
  <si>
    <t>＊申し込みのファイルは,各カテゴリーのものを使用してください。</t>
    <rPh sb="1" eb="2">
      <t>モウ</t>
    </rPh>
    <rPh sb="3" eb="4">
      <t>コ</t>
    </rPh>
    <rPh sb="12" eb="13">
      <t>カク</t>
    </rPh>
    <rPh sb="22" eb="24">
      <t>シヨウ</t>
    </rPh>
    <phoneticPr fontId="9"/>
  </si>
  <si>
    <t>振り込み期間をお守りください</t>
    <rPh sb="0" eb="1">
      <t>フ</t>
    </rPh>
    <rPh sb="2" eb="3">
      <t>コ</t>
    </rPh>
    <rPh sb="4" eb="6">
      <t>キカン</t>
    </rPh>
    <rPh sb="8" eb="9">
      <t>マモ</t>
    </rPh>
    <phoneticPr fontId="57"/>
  </si>
  <si>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9"/>
  </si>
  <si>
    <t>・メールの件名は,必ず団体名を記入してください。</t>
    <rPh sb="5" eb="7">
      <t>ケンメイ</t>
    </rPh>
    <rPh sb="9" eb="10">
      <t>カナラ</t>
    </rPh>
    <rPh sb="11" eb="14">
      <t>ダンタイメイ</t>
    </rPh>
    <rPh sb="15" eb="17">
      <t>キニュウ</t>
    </rPh>
    <phoneticPr fontId="9"/>
  </si>
  <si>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9"/>
  </si>
  <si>
    <t>入場許可証申請書</t>
    <rPh sb="0" eb="5">
      <t>ニュウジョウキョカ</t>
    </rPh>
    <rPh sb="5" eb="8">
      <t>シンセイショ</t>
    </rPh>
    <phoneticPr fontId="43"/>
  </si>
  <si>
    <t>令和　　年　　　　月　　　　日</t>
    <rPh sb="0" eb="2">
      <t>レイワ</t>
    </rPh>
    <rPh sb="4" eb="5">
      <t>ネン</t>
    </rPh>
    <rPh sb="9" eb="10">
      <t>ツキ</t>
    </rPh>
    <rPh sb="14" eb="15">
      <t>ヒ</t>
    </rPh>
    <phoneticPr fontId="43"/>
  </si>
  <si>
    <t>当面の間、名古屋地区の競技会は無観客で実施します。</t>
    <rPh sb="0" eb="1">
      <t>トウ</t>
    </rPh>
    <rPh sb="1" eb="2">
      <t>メン</t>
    </rPh>
    <rPh sb="3" eb="4">
      <t>ア</t>
    </rPh>
    <rPh sb="5" eb="11">
      <t>ナゴヤチク</t>
    </rPh>
    <rPh sb="11" eb="14">
      <t>キョウギカイ</t>
    </rPh>
    <rPh sb="15" eb="18">
      <t>ムカンキャク</t>
    </rPh>
    <rPh sb="19" eb="21">
      <t>ジッシ</t>
    </rPh>
    <phoneticPr fontId="43"/>
  </si>
  <si>
    <t>選手同様、大会前後の検温等の実施・体調管理シートの提出も合わせてお願い致します。</t>
    <rPh sb="0" eb="2">
      <t>センシュ</t>
    </rPh>
    <rPh sb="2" eb="4">
      <t>ドウヨウ</t>
    </rPh>
    <rPh sb="5" eb="7">
      <t>タイカイ</t>
    </rPh>
    <rPh sb="7" eb="9">
      <t>ゼンゴ</t>
    </rPh>
    <rPh sb="10" eb="12">
      <t>ケンオン</t>
    </rPh>
    <rPh sb="12" eb="13">
      <t>ナド</t>
    </rPh>
    <rPh sb="14" eb="16">
      <t>ジッシ</t>
    </rPh>
    <rPh sb="17" eb="21">
      <t>タイチョウカンリ</t>
    </rPh>
    <rPh sb="25" eb="27">
      <t>テイシュツ</t>
    </rPh>
    <rPh sb="28" eb="29">
      <t>ア</t>
    </rPh>
    <rPh sb="33" eb="34">
      <t>ネガ</t>
    </rPh>
    <rPh sb="35" eb="36">
      <t>イタ</t>
    </rPh>
    <phoneticPr fontId="43"/>
  </si>
  <si>
    <t>この用紙にデータ入力の上、④種目別人数と共に印刷し一緒に郵送してください</t>
    <rPh sb="2" eb="4">
      <t>ヨウシ</t>
    </rPh>
    <rPh sb="8" eb="10">
      <t>ニュウリョク</t>
    </rPh>
    <rPh sb="11" eb="12">
      <t>ウエ</t>
    </rPh>
    <rPh sb="14" eb="17">
      <t>シュモクベツ</t>
    </rPh>
    <rPh sb="17" eb="19">
      <t>ニンズウ</t>
    </rPh>
    <rPh sb="20" eb="21">
      <t>トモ</t>
    </rPh>
    <rPh sb="22" eb="24">
      <t>インサツ</t>
    </rPh>
    <rPh sb="25" eb="26">
      <t>イチ</t>
    </rPh>
    <rPh sb="26" eb="27">
      <t>チョ</t>
    </rPh>
    <rPh sb="28" eb="30">
      <t>ユウソウ</t>
    </rPh>
    <phoneticPr fontId="43"/>
  </si>
  <si>
    <t>リレー記録</t>
    <rPh sb="3" eb="5">
      <t>キロ</t>
    </rPh>
    <phoneticPr fontId="9"/>
  </si>
  <si>
    <t>種目１日目</t>
    <rPh sb="0" eb="2">
      <t>シュモク</t>
    </rPh>
    <rPh sb="3" eb="5">
      <t>ヒメ</t>
    </rPh>
    <phoneticPr fontId="9"/>
  </si>
  <si>
    <t>記録１日目</t>
    <rPh sb="0" eb="2">
      <t>キロク</t>
    </rPh>
    <rPh sb="3" eb="5">
      <t>ヒメ</t>
    </rPh>
    <phoneticPr fontId="9"/>
  </si>
  <si>
    <t>種目２日目</t>
    <rPh sb="0" eb="2">
      <t>シュモク</t>
    </rPh>
    <rPh sb="3" eb="5">
      <t>h</t>
    </rPh>
    <phoneticPr fontId="9"/>
  </si>
  <si>
    <t>記録２日目</t>
    <rPh sb="0" eb="2">
      <t>キロク</t>
    </rPh>
    <rPh sb="3" eb="5">
      <t>h</t>
    </rPh>
    <phoneticPr fontId="9"/>
  </si>
  <si>
    <t xml:space="preserve">  一般⬇</t>
  </si>
  <si>
    <t xml:space="preserve">  一般高校⬇</t>
  </si>
  <si>
    <t>ドロップダウンは以下のように分けてあります。選択時にご注意ください。</t>
    <rPh sb="8" eb="10">
      <t>イカ</t>
    </rPh>
    <rPh sb="14" eb="15">
      <t>ワ</t>
    </rPh>
    <rPh sb="22" eb="24">
      <t>センタク</t>
    </rPh>
    <rPh sb="24" eb="25">
      <t>ジ</t>
    </rPh>
    <rPh sb="27" eb="34">
      <t>チュウイ</t>
    </rPh>
    <phoneticPr fontId="9"/>
  </si>
  <si>
    <t xml:space="preserve">  高校⬇</t>
  </si>
  <si>
    <t xml:space="preserve">  中学⬇</t>
  </si>
  <si>
    <t>男子➡</t>
    <rPh sb="0" eb="2">
      <t>ダンシ</t>
    </rPh>
    <phoneticPr fontId="9"/>
  </si>
  <si>
    <t>女子➡</t>
    <rPh sb="0" eb="2">
      <t>ジョシ</t>
    </rPh>
    <phoneticPr fontId="9"/>
  </si>
  <si>
    <t>プログラムは予約販売です。当日販売は行いませんので、ご注意ください。</t>
    <rPh sb="6" eb="10">
      <t>ヨヤクハンバイ</t>
    </rPh>
    <rPh sb="13" eb="15">
      <t>トウジツ</t>
    </rPh>
    <rPh sb="15" eb="17">
      <t>ハンバイ</t>
    </rPh>
    <rPh sb="18" eb="19">
      <t>オコナ</t>
    </rPh>
    <rPh sb="27" eb="29">
      <t>チュウイ</t>
    </rPh>
    <phoneticPr fontId="9"/>
  </si>
  <si>
    <t>部</t>
    <rPh sb="0" eb="1">
      <t>ブ</t>
    </rPh>
    <phoneticPr fontId="9"/>
  </si>
  <si>
    <t>←団体名最初の一文字を入力してください(大で始まる団体は２文字入れてください）。</t>
    <rPh sb="1" eb="3">
      <t>ダンタイ</t>
    </rPh>
    <rPh sb="4" eb="6">
      <t>サイショ</t>
    </rPh>
    <rPh sb="7" eb="10">
      <t>ヒトモジ</t>
    </rPh>
    <rPh sb="11" eb="13">
      <t>ニュウリョク</t>
    </rPh>
    <rPh sb="20" eb="21">
      <t>ダイ</t>
    </rPh>
    <rPh sb="22" eb="23">
      <t>ハジ</t>
    </rPh>
    <rPh sb="25" eb="27">
      <t>ダンタ</t>
    </rPh>
    <rPh sb="29" eb="31">
      <t>モジ</t>
    </rPh>
    <rPh sb="31" eb="32">
      <t>イ</t>
    </rPh>
    <phoneticPr fontId="9"/>
  </si>
  <si>
    <t>２０２１年度　名古屋地区夏季陸上競技大会
　兼　愛知県国体選手選考会・名古屋地区選手権男子１００００ｍ・男女5000mW</t>
    <rPh sb="4" eb="6">
      <t>ネンド</t>
    </rPh>
    <rPh sb="12" eb="14">
      <t>カキ</t>
    </rPh>
    <rPh sb="14" eb="16">
      <t>リクジョウ</t>
    </rPh>
    <rPh sb="16" eb="18">
      <t>キョウギ</t>
    </rPh>
    <rPh sb="18" eb="20">
      <t>タイカイ</t>
    </rPh>
    <rPh sb="19" eb="20">
      <t>カイ</t>
    </rPh>
    <rPh sb="35" eb="38">
      <t>ナゴヤ</t>
    </rPh>
    <rPh sb="38" eb="40">
      <t>チク</t>
    </rPh>
    <rPh sb="40" eb="42">
      <t>センシュ</t>
    </rPh>
    <rPh sb="42" eb="43">
      <t>ケン</t>
    </rPh>
    <rPh sb="43" eb="45">
      <t>ダンシ</t>
    </rPh>
    <rPh sb="52" eb="60">
      <t>ダンジョ</t>
    </rPh>
    <phoneticPr fontId="9"/>
  </si>
  <si>
    <t>２．場  所</t>
    <phoneticPr fontId="9"/>
  </si>
  <si>
    <t>パロマ瑞穂北陸上競技場</t>
    <rPh sb="6" eb="11">
      <t>リク</t>
    </rPh>
    <phoneticPr fontId="9"/>
  </si>
  <si>
    <t>３．種　目</t>
    <phoneticPr fontId="9"/>
  </si>
  <si>
    <t>選手券男子１００００ｍ，男女５０００ｍＷには標準記録を設定しませんが、４参加についてに記載のある通りの時間で競技を打ち切ります。その際はオーバタイムでの失格扱いとなります。</t>
    <rPh sb="0" eb="3">
      <t>センシュ</t>
    </rPh>
    <rPh sb="3" eb="5">
      <t>ダンシ</t>
    </rPh>
    <rPh sb="12" eb="14">
      <t>ダンジョ</t>
    </rPh>
    <rPh sb="22" eb="26">
      <t>ヒョウジュンキロク</t>
    </rPh>
    <rPh sb="27" eb="29">
      <t>セッテイ</t>
    </rPh>
    <rPh sb="36" eb="38">
      <t>サンカ</t>
    </rPh>
    <rPh sb="43" eb="45">
      <t>キサイ</t>
    </rPh>
    <rPh sb="48" eb="49">
      <t>トオ</t>
    </rPh>
    <rPh sb="51" eb="53">
      <t>ジカン</t>
    </rPh>
    <rPh sb="54" eb="56">
      <t>キョウギ</t>
    </rPh>
    <rPh sb="57" eb="58">
      <t>ウ</t>
    </rPh>
    <rPh sb="59" eb="60">
      <t>キ</t>
    </rPh>
    <rPh sb="66" eb="67">
      <t>サイ</t>
    </rPh>
    <rPh sb="76" eb="78">
      <t>シッカク</t>
    </rPh>
    <rPh sb="78" eb="79">
      <t>アツカ</t>
    </rPh>
    <phoneticPr fontId="9"/>
  </si>
  <si>
    <t>5000mWは名古屋地区選手権を兼ねます</t>
    <rPh sb="7" eb="10">
      <t>ナゴヤ</t>
    </rPh>
    <rPh sb="10" eb="12">
      <t>チク</t>
    </rPh>
    <rPh sb="12" eb="15">
      <t>センシュケン</t>
    </rPh>
    <rPh sb="16" eb="17">
      <t>カ</t>
    </rPh>
    <phoneticPr fontId="9"/>
  </si>
  <si>
    <t>　中学１５０ｍは、３００ｍHマーク敷設の都合で距離がが変更される場合があります</t>
    <rPh sb="1" eb="3">
      <t>チュウガク</t>
    </rPh>
    <rPh sb="17" eb="19">
      <t>フセツ</t>
    </rPh>
    <rPh sb="20" eb="22">
      <t>ツゴウ</t>
    </rPh>
    <rPh sb="23" eb="25">
      <t>キョリ</t>
    </rPh>
    <rPh sb="27" eb="29">
      <t>ヘンコウ</t>
    </rPh>
    <rPh sb="32" eb="34">
      <t>バアイ</t>
    </rPh>
    <phoneticPr fontId="9"/>
  </si>
  <si>
    <r>
      <t>（男子）</t>
    </r>
    <r>
      <rPr>
        <b/>
        <sz val="11"/>
        <rFont val="ＭＳ Ｐゴシック"/>
        <family val="3"/>
        <charset val="128"/>
      </rPr>
      <t>中学１５０ｍ</t>
    </r>
    <r>
      <rPr>
        <b/>
        <sz val="11"/>
        <rFont val="ＭＳ Ｐ明朝"/>
        <family val="1"/>
        <charset val="128"/>
      </rPr>
      <t>(145mで実施する場合があります）</t>
    </r>
    <r>
      <rPr>
        <b/>
        <sz val="11"/>
        <rFont val="ＭＳ Ｐゴシック"/>
        <family val="3"/>
        <charset val="128"/>
      </rPr>
      <t>，</t>
    </r>
    <r>
      <rPr>
        <sz val="11"/>
        <rFont val="ＭＳ Ｐ明朝"/>
        <family val="1"/>
        <charset val="128"/>
      </rPr>
      <t>２００ｍ，</t>
    </r>
    <r>
      <rPr>
        <b/>
        <sz val="11"/>
        <rFont val="ＭＳ Ｐゴシック"/>
        <family val="3"/>
        <charset val="128"/>
      </rPr>
      <t>８００ｍ，</t>
    </r>
    <r>
      <rPr>
        <sz val="11"/>
        <rFont val="ＭＳ Ｐ明朝"/>
        <family val="1"/>
        <charset val="128"/>
      </rPr>
      <t>110mH (1.067m),</t>
    </r>
    <rPh sb="4" eb="6">
      <t>チュウガク</t>
    </rPh>
    <rPh sb="16" eb="18">
      <t>ジッシ</t>
    </rPh>
    <rPh sb="20" eb="22">
      <t>バアイ</t>
    </rPh>
    <phoneticPr fontId="9"/>
  </si>
  <si>
    <r>
      <rPr>
        <sz val="11"/>
        <color theme="1"/>
        <rFont val="ＭＳ Ｐゴシック"/>
        <family val="3"/>
        <charset val="128"/>
        <scheme val="minor"/>
      </rPr>
      <t xml:space="preserve"> </t>
    </r>
    <r>
      <rPr>
        <sz val="11"/>
        <rFont val="ＭＳ Ｐ明朝"/>
        <family val="1"/>
        <charset val="128"/>
      </rPr>
      <t>高校円盤投(1.750kg)，</t>
    </r>
    <r>
      <rPr>
        <b/>
        <sz val="11"/>
        <rFont val="ＭＳ Ｐゴシック"/>
        <family val="3"/>
        <charset val="128"/>
      </rPr>
      <t>中学円盤投(1.500kg)，</t>
    </r>
    <r>
      <rPr>
        <sz val="11"/>
        <rFont val="ＭＳ Ｐ明朝"/>
        <family val="1"/>
        <charset val="128"/>
      </rPr>
      <t>ハンマー投(7.260kg)</t>
    </r>
    <r>
      <rPr>
        <b/>
        <sz val="11"/>
        <rFont val="ＭＳ Ｐゴシック"/>
        <family val="3"/>
        <charset val="128"/>
      </rPr>
      <t>，</t>
    </r>
    <r>
      <rPr>
        <sz val="11"/>
        <rFont val="ＭＳ Ｐ明朝"/>
        <family val="1"/>
        <charset val="128"/>
      </rPr>
      <t>高校ハンマー投(6.000kg)</t>
    </r>
    <rPh sb="16" eb="18">
      <t>チュウ</t>
    </rPh>
    <rPh sb="18" eb="21">
      <t>エンバンナ</t>
    </rPh>
    <rPh sb="47" eb="51">
      <t>ハンマー</t>
    </rPh>
    <rPh sb="52" eb="53">
      <t>（</t>
    </rPh>
    <phoneticPr fontId="9"/>
  </si>
  <si>
    <r>
      <t>（女子）</t>
    </r>
    <r>
      <rPr>
        <b/>
        <sz val="11"/>
        <rFont val="ＭＳ Ｐゴシック"/>
        <family val="3"/>
        <charset val="128"/>
      </rPr>
      <t>中学１５０ｍ</t>
    </r>
    <r>
      <rPr>
        <b/>
        <sz val="11"/>
        <rFont val="ＭＳ Ｐ明朝"/>
        <family val="1"/>
        <charset val="128"/>
      </rPr>
      <t>(145m</t>
    </r>
    <r>
      <rPr>
        <b/>
        <sz val="11"/>
        <rFont val="ＭＳ Ｐゴシック"/>
        <family val="3"/>
        <charset val="128"/>
      </rPr>
      <t>で実施する場合があります），</t>
    </r>
    <r>
      <rPr>
        <sz val="11"/>
        <rFont val="ＭＳ Ｐ明朝"/>
        <family val="1"/>
        <charset val="128"/>
      </rPr>
      <t>２００ｍ</t>
    </r>
    <r>
      <rPr>
        <sz val="11"/>
        <color theme="1"/>
        <rFont val="ＭＳ Ｐゴシック"/>
        <family val="3"/>
        <charset val="128"/>
        <scheme val="minor"/>
      </rPr>
      <t>，</t>
    </r>
    <r>
      <rPr>
        <b/>
        <sz val="11"/>
        <rFont val="ＭＳ Ｐゴシック"/>
        <family val="3"/>
        <charset val="128"/>
      </rPr>
      <t>８００ｍ，</t>
    </r>
    <r>
      <rPr>
        <sz val="11"/>
        <rFont val="ＭＳ Ｐ明朝"/>
        <family val="1"/>
        <charset val="128"/>
      </rPr>
      <t>100mH (0.838m),</t>
    </r>
    <rPh sb="1" eb="2">
      <t>オンナ</t>
    </rPh>
    <phoneticPr fontId="9"/>
  </si>
  <si>
    <t>（300nHは、マーク敷設の都合で４００ｎHに変更される場合があります）</t>
    <rPh sb="11" eb="13">
      <t>フセツ</t>
    </rPh>
    <rPh sb="14" eb="16">
      <t>ツゴウ</t>
    </rPh>
    <rPh sb="23" eb="25">
      <t>ヘンコウ</t>
    </rPh>
    <rPh sb="28" eb="30">
      <t>バアイ</t>
    </rPh>
    <phoneticPr fontId="9"/>
  </si>
  <si>
    <t>　　　　　　地区選手権男子１００００ｍ</t>
    <rPh sb="6" eb="11">
      <t>チク</t>
    </rPh>
    <rPh sb="11" eb="13">
      <t>ダンシ</t>
    </rPh>
    <phoneticPr fontId="9"/>
  </si>
  <si>
    <r>
      <t>（女子）</t>
    </r>
    <r>
      <rPr>
        <b/>
        <sz val="11"/>
        <rFont val="ＭＳ Ｐゴシック"/>
        <family val="3"/>
        <charset val="128"/>
      </rPr>
      <t>３００ｍ，１５００ｍ</t>
    </r>
    <r>
      <rPr>
        <sz val="11"/>
        <rFont val="ＭＳ Ｐ明朝"/>
        <family val="1"/>
        <charset val="128"/>
      </rPr>
      <t>，３００ｍＨ(0.762m)，</t>
    </r>
    <r>
      <rPr>
        <b/>
        <sz val="11"/>
        <rFont val="ＭＳ Ｐゴシック"/>
        <family val="3"/>
        <charset val="128"/>
      </rPr>
      <t>４×４００ｍＲ</t>
    </r>
    <r>
      <rPr>
        <b/>
        <sz val="11"/>
        <rFont val="ＭＳ Ｐ明朝"/>
        <family val="1"/>
        <charset val="128"/>
      </rPr>
      <t>，</t>
    </r>
    <rPh sb="1" eb="2">
      <t>オンナ</t>
    </rPh>
    <phoneticPr fontId="9"/>
  </si>
  <si>
    <t>４．参加について</t>
    <phoneticPr fontId="9"/>
  </si>
  <si>
    <t>トラック種目はすべてタイムレース、フィールド長さ種目は３回試技とします。</t>
    <rPh sb="4" eb="6">
      <t>シュモク</t>
    </rPh>
    <rPh sb="22" eb="23">
      <t>ナガ</t>
    </rPh>
    <rPh sb="24" eb="26">
      <t>シュモク</t>
    </rPh>
    <rPh sb="28" eb="29">
      <t>カイ</t>
    </rPh>
    <rPh sb="29" eb="31">
      <t>シギ</t>
    </rPh>
    <phoneticPr fontId="9"/>
  </si>
  <si>
    <t>・地区選手権10000mは40分で競技を打ち切ります。</t>
    <rPh sb="1" eb="3">
      <t>チク</t>
    </rPh>
    <rPh sb="3" eb="6">
      <t>センシュケン</t>
    </rPh>
    <rPh sb="15" eb="16">
      <t>プン</t>
    </rPh>
    <rPh sb="17" eb="19">
      <t>キョウギ</t>
    </rPh>
    <rPh sb="20" eb="21">
      <t>ウ</t>
    </rPh>
    <rPh sb="22" eb="23">
      <t>キ</t>
    </rPh>
    <phoneticPr fontId="9"/>
  </si>
  <si>
    <t>・他地区･他県登録者の参加は認めていません。
　　（名古屋地区陸協の登記・登録者のみ）</t>
    <rPh sb="1" eb="2">
      <t>ホカ</t>
    </rPh>
    <rPh sb="2" eb="4">
      <t>チク</t>
    </rPh>
    <rPh sb="5" eb="7">
      <t>タケン</t>
    </rPh>
    <rPh sb="7" eb="10">
      <t>トウロクシャ</t>
    </rPh>
    <rPh sb="11" eb="13">
      <t>サンカ</t>
    </rPh>
    <rPh sb="14" eb="15">
      <t>ミト</t>
    </rPh>
    <rPh sb="34" eb="36">
      <t>トウキ</t>
    </rPh>
    <rPh sb="37" eb="39">
      <t>トウロク</t>
    </rPh>
    <rPh sb="39" eb="40">
      <t>シャ</t>
    </rPh>
    <phoneticPr fontId="9"/>
  </si>
  <si>
    <t>・大学生は学連登録者であり、登録が愛知・名古屋地区陸協であることが必要です。</t>
    <rPh sb="1" eb="4">
      <t>ダイガクセイ</t>
    </rPh>
    <rPh sb="5" eb="6">
      <t>ガク</t>
    </rPh>
    <rPh sb="6" eb="7">
      <t>レン</t>
    </rPh>
    <rPh sb="7" eb="10">
      <t>トウロクシャ</t>
    </rPh>
    <rPh sb="14" eb="16">
      <t>トウロク</t>
    </rPh>
    <rPh sb="17" eb="19">
      <t>アイチ</t>
    </rPh>
    <rPh sb="33" eb="35">
      <t>ヒツヨウ</t>
    </rPh>
    <phoneticPr fontId="9"/>
  </si>
  <si>
    <t>・中学生は愛知陸協（名古屋地区）の登録番号で申し込んでください。</t>
    <rPh sb="1" eb="4">
      <t>チュウガクセイ</t>
    </rPh>
    <rPh sb="5" eb="7">
      <t>アイチ</t>
    </rPh>
    <rPh sb="7" eb="9">
      <t>リクキョウ</t>
    </rPh>
    <rPh sb="17" eb="19">
      <t>トウロク</t>
    </rPh>
    <rPh sb="19" eb="21">
      <t>バンゴウ</t>
    </rPh>
    <rPh sb="22" eb="23">
      <t>モウ</t>
    </rPh>
    <rPh sb="24" eb="25">
      <t>コ</t>
    </rPh>
    <phoneticPr fontId="9"/>
  </si>
  <si>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9"/>
  </si>
  <si>
    <t>・団体情報シートをプリントアウトして,参加料振込用紙のコピーを添付して</t>
    <rPh sb="1" eb="3">
      <t>ダンタイ</t>
    </rPh>
    <rPh sb="3" eb="5">
      <t>ジョウホウ</t>
    </rPh>
    <rPh sb="19" eb="22">
      <t>サンカリョウ</t>
    </rPh>
    <rPh sb="22" eb="26">
      <t>フリコミヨウシ</t>
    </rPh>
    <rPh sb="31" eb="33">
      <t>テンプ</t>
    </rPh>
    <phoneticPr fontId="9"/>
  </si>
  <si>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9"/>
  </si>
  <si>
    <t>・この大会に表彰はありません。</t>
    <rPh sb="3" eb="5">
      <t>タイカイ</t>
    </rPh>
    <rPh sb="6" eb="8">
      <t>ヒョウショウ</t>
    </rPh>
    <phoneticPr fontId="9"/>
  </si>
  <si>
    <t>１種目　高校生以上８００円　中学生６００円　</t>
    <rPh sb="1" eb="3">
      <t>シュモク</t>
    </rPh>
    <rPh sb="4" eb="9">
      <t>コウコウセイイジョウ</t>
    </rPh>
    <rPh sb="12" eb="13">
      <t>エン</t>
    </rPh>
    <rPh sb="14" eb="17">
      <t>チュウガクセイ</t>
    </rPh>
    <rPh sb="20" eb="21">
      <t>エン</t>
    </rPh>
    <phoneticPr fontId="9"/>
  </si>
  <si>
    <t>１４００円</t>
    <rPh sb="4" eb="5">
      <t>エン</t>
    </rPh>
    <phoneticPr fontId="9"/>
  </si>
  <si>
    <t>８．大会参加料の納入先</t>
    <rPh sb="2" eb="4">
      <t>タイカイ</t>
    </rPh>
    <rPh sb="4" eb="7">
      <t>サンカリョウ</t>
    </rPh>
    <rPh sb="8" eb="11">
      <t>ノウニュウサキ</t>
    </rPh>
    <phoneticPr fontId="9"/>
  </si>
  <si>
    <r>
      <t>☆</t>
    </r>
    <r>
      <rPr>
        <b/>
        <u/>
        <sz val="11"/>
        <rFont val="ＭＳ ゴシック"/>
        <family val="3"/>
        <charset val="128"/>
      </rPr>
      <t>郵便振替</t>
    </r>
    <rPh sb="1" eb="3">
      <t>ユウビン</t>
    </rPh>
    <rPh sb="3" eb="5">
      <t>フリカエ</t>
    </rPh>
    <phoneticPr fontId="138"/>
  </si>
  <si>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138"/>
  </si>
  <si>
    <t>口座番号</t>
    <rPh sb="0" eb="2">
      <t>コウザ</t>
    </rPh>
    <rPh sb="2" eb="4">
      <t>バンゴウ</t>
    </rPh>
    <phoneticPr fontId="138"/>
  </si>
  <si>
    <t>00870 = 3 = 90904</t>
  </si>
  <si>
    <t>加入者名</t>
    <rPh sb="0" eb="3">
      <t>カニュウシャ</t>
    </rPh>
    <rPh sb="3" eb="4">
      <t>メイ</t>
    </rPh>
    <phoneticPr fontId="138"/>
  </si>
  <si>
    <t>名古屋地区陸上競技協会</t>
    <rPh sb="5" eb="7">
      <t>リクジョウ</t>
    </rPh>
    <rPh sb="7" eb="9">
      <t>キョウギ</t>
    </rPh>
    <rPh sb="9" eb="11">
      <t>キョウカイ</t>
    </rPh>
    <phoneticPr fontId="138"/>
  </si>
  <si>
    <t>金　　額</t>
    <rPh sb="0" eb="1">
      <t>キン</t>
    </rPh>
    <rPh sb="3" eb="4">
      <t>ガク</t>
    </rPh>
    <phoneticPr fontId="138"/>
  </si>
  <si>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138"/>
  </si>
  <si>
    <t>通信欄に記入事項（おところ、おなまえの他に）</t>
    <rPh sb="0" eb="3">
      <t>ツウシンラン</t>
    </rPh>
    <rPh sb="4" eb="6">
      <t>キニュウ</t>
    </rPh>
    <rPh sb="6" eb="8">
      <t>ジコウ</t>
    </rPh>
    <rPh sb="19" eb="20">
      <t>ホカ</t>
    </rPh>
    <phoneticPr fontId="138"/>
  </si>
  <si>
    <t>①申込大会名（大会期日）</t>
    <rPh sb="1" eb="3">
      <t>モウシコミ</t>
    </rPh>
    <rPh sb="3" eb="6">
      <t>タイカイメイ</t>
    </rPh>
    <rPh sb="7" eb="9">
      <t>タイカイ</t>
    </rPh>
    <rPh sb="9" eb="11">
      <t>キジツ</t>
    </rPh>
    <phoneticPr fontId="138"/>
  </si>
  <si>
    <t>②申込団体名・学校名のいずれか</t>
    <rPh sb="1" eb="3">
      <t>モウシコミ</t>
    </rPh>
    <rPh sb="3" eb="6">
      <t>ダンタイメイ</t>
    </rPh>
    <rPh sb="7" eb="10">
      <t>ガッコウメイ</t>
    </rPh>
    <phoneticPr fontId="138"/>
  </si>
  <si>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138"/>
  </si>
  <si>
    <t>店名</t>
    <rPh sb="0" eb="2">
      <t>テンメイ</t>
    </rPh>
    <phoneticPr fontId="138"/>
  </si>
  <si>
    <t>〇八九</t>
    <rPh sb="0" eb="3">
      <t>０８９</t>
    </rPh>
    <phoneticPr fontId="138"/>
  </si>
  <si>
    <t>店</t>
    <rPh sb="0" eb="1">
      <t>テン</t>
    </rPh>
    <phoneticPr fontId="138"/>
  </si>
  <si>
    <t>店番</t>
    <rPh sb="0" eb="1">
      <t>テン</t>
    </rPh>
    <rPh sb="1" eb="2">
      <t>バン</t>
    </rPh>
    <phoneticPr fontId="138"/>
  </si>
  <si>
    <t>０８９</t>
  </si>
  <si>
    <t>ｾﾞﾛﾊﾁｷｭｳ</t>
  </si>
  <si>
    <t>預金項目</t>
    <rPh sb="0" eb="2">
      <t>ヨキン</t>
    </rPh>
    <rPh sb="2" eb="4">
      <t>コウモク</t>
    </rPh>
    <phoneticPr fontId="138"/>
  </si>
  <si>
    <t>２</t>
  </si>
  <si>
    <t>当座預金</t>
    <rPh sb="0" eb="2">
      <t>トウザ</t>
    </rPh>
    <rPh sb="2" eb="4">
      <t>ヨキン</t>
    </rPh>
    <phoneticPr fontId="138"/>
  </si>
  <si>
    <t>００９０９０４</t>
  </si>
  <si>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9"/>
  </si>
  <si>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9"/>
  </si>
  <si>
    <t>この大会に表彰はありません。</t>
    <rPh sb="2" eb="4">
      <t>タイカイ</t>
    </rPh>
    <rPh sb="5" eb="7">
      <t>ヒョウショウ</t>
    </rPh>
    <phoneticPr fontId="9"/>
  </si>
  <si>
    <r>
      <t>・</t>
    </r>
    <r>
      <rPr>
        <b/>
        <i/>
        <u val="double"/>
        <sz val="16"/>
        <rFont val="ＭＳ Ｐゴシック"/>
        <family val="3"/>
        <charset val="128"/>
      </rPr>
      <t>申込ファイル名も団体名に変えて</t>
    </r>
    <r>
      <rPr>
        <b/>
        <sz val="11"/>
        <rFont val="ＭＳ Ｐ明朝"/>
        <family val="1"/>
        <charset val="128"/>
      </rPr>
      <t>から送信してください。</t>
    </r>
    <rPh sb="1" eb="3">
      <t>モウシコミ</t>
    </rPh>
    <rPh sb="7" eb="8">
      <t>メイ</t>
    </rPh>
    <rPh sb="9" eb="12">
      <t>ダンタイメイ</t>
    </rPh>
    <rPh sb="13" eb="14">
      <t>カ</t>
    </rPh>
    <rPh sb="18" eb="20">
      <t>ソウシン</t>
    </rPh>
    <phoneticPr fontId="9"/>
  </si>
  <si>
    <t>短い日付表示を選択してください。⑨日付が数字になる場合を参照してください。</t>
    <rPh sb="0" eb="1">
      <t>ミジカ</t>
    </rPh>
    <rPh sb="2" eb="4">
      <t>ヒヅケ</t>
    </rPh>
    <rPh sb="4" eb="6">
      <t>ヒョウジ</t>
    </rPh>
    <rPh sb="7" eb="9">
      <t>センタク</t>
    </rPh>
    <rPh sb="17" eb="27">
      <t>ヒヅ</t>
    </rPh>
    <rPh sb="28" eb="30">
      <t>サンショウ</t>
    </rPh>
    <phoneticPr fontId="9"/>
  </si>
  <si>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⑧リレーの選手が反映されない場合の対処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9"/>
  </si>
  <si>
    <t>　①ファイルの送信がないと受付けしたことにはなりません。データが不完全なもの、指定外のファイル形式も</t>
    <rPh sb="7" eb="9">
      <t>ソウシン</t>
    </rPh>
    <rPh sb="13" eb="15">
      <t>ウケツ</t>
    </rPh>
    <rPh sb="32" eb="35">
      <t>フカンゼン</t>
    </rPh>
    <rPh sb="39" eb="42">
      <t>シテイガイ</t>
    </rPh>
    <rPh sb="47" eb="49">
      <t>ケイシキ</t>
    </rPh>
    <phoneticPr fontId="9"/>
  </si>
  <si>
    <t>　　受付とはできません。</t>
    <rPh sb="2" eb="4">
      <t>ウケツケ</t>
    </rPh>
    <phoneticPr fontId="9"/>
  </si>
  <si>
    <t>　　大会名や日付は付けないでください。</t>
    <rPh sb="2" eb="5">
      <t>タイカイメイ</t>
    </rPh>
    <rPh sb="6" eb="8">
      <t>ヒズケ</t>
    </rPh>
    <rPh sb="9" eb="10">
      <t>ツ</t>
    </rPh>
    <phoneticPr fontId="9"/>
  </si>
  <si>
    <t>　　これらの項目は、メール送信最終日前のみ可能です。締切後は一切受け付けません。</t>
    <rPh sb="6" eb="8">
      <t>コウモク</t>
    </rPh>
    <rPh sb="13" eb="15">
      <t>ソウシン</t>
    </rPh>
    <rPh sb="15" eb="18">
      <t>サイシュウビ</t>
    </rPh>
    <rPh sb="18" eb="19">
      <t>マエ</t>
    </rPh>
    <rPh sb="21" eb="23">
      <t>カノウ</t>
    </rPh>
    <rPh sb="26" eb="28">
      <t>シメキリ</t>
    </rPh>
    <rPh sb="28" eb="29">
      <t>ゴ</t>
    </rPh>
    <rPh sb="30" eb="32">
      <t>イッサイ</t>
    </rPh>
    <rPh sb="32" eb="33">
      <t>ウ</t>
    </rPh>
    <rPh sb="34" eb="35">
      <t>ツ</t>
    </rPh>
    <phoneticPr fontId="9"/>
  </si>
  <si>
    <t>男中学砲丸投(5.000kg)</t>
  </si>
  <si>
    <t>男円盤投(2.000kg)</t>
  </si>
  <si>
    <t>男中学円盤投(1.500kg)</t>
  </si>
  <si>
    <t>男ハンマー投(7.260kg)</t>
  </si>
  <si>
    <t>男高校ハンマー投(6.000kg)</t>
  </si>
  <si>
    <t>男やり投(0.800kg)</t>
  </si>
  <si>
    <t>中男１５０ｍ</t>
    <rPh sb="0" eb="1">
      <t>ナカ</t>
    </rPh>
    <rPh sb="1" eb="2">
      <t>ダン</t>
    </rPh>
    <phoneticPr fontId="43"/>
  </si>
  <si>
    <t>女中学１５０ｍ</t>
    <rPh sb="0" eb="1">
      <t>オンナ</t>
    </rPh>
    <phoneticPr fontId="43"/>
  </si>
  <si>
    <t>男２００ｍ</t>
    <rPh sb="0" eb="1">
      <t>オトコ</t>
    </rPh>
    <phoneticPr fontId="43"/>
  </si>
  <si>
    <t>男８００ｍ</t>
    <rPh sb="0" eb="1">
      <t>オトコ</t>
    </rPh>
    <phoneticPr fontId="43"/>
  </si>
  <si>
    <t>男1500m</t>
    <rPh sb="0" eb="1">
      <t>オト</t>
    </rPh>
    <phoneticPr fontId="43"/>
  </si>
  <si>
    <t>男110mH(0.991m)</t>
    <rPh sb="0" eb="1">
      <t>オトコ</t>
    </rPh>
    <phoneticPr fontId="43"/>
  </si>
  <si>
    <t>男110mH(1.067m)</t>
    <rPh sb="0" eb="1">
      <t>オトコ</t>
    </rPh>
    <phoneticPr fontId="43"/>
  </si>
  <si>
    <t>女100mH (0.838m)</t>
    <rPh sb="0" eb="1">
      <t>オ</t>
    </rPh>
    <phoneticPr fontId="43"/>
  </si>
  <si>
    <t>男選手権5000mW</t>
    <rPh sb="0" eb="1">
      <t>オト</t>
    </rPh>
    <rPh sb="1" eb="3">
      <t>センシュ</t>
    </rPh>
    <rPh sb="3" eb="4">
      <t>ケン</t>
    </rPh>
    <phoneticPr fontId="43"/>
  </si>
  <si>
    <t>女選手権5000mW</t>
    <rPh sb="0" eb="1">
      <t>オンナ</t>
    </rPh>
    <rPh sb="1" eb="3">
      <t>センシュ</t>
    </rPh>
    <rPh sb="3" eb="4">
      <t>ケン</t>
    </rPh>
    <phoneticPr fontId="43"/>
  </si>
  <si>
    <t>男選手権10000m</t>
    <rPh sb="0" eb="1">
      <t>オトコ</t>
    </rPh>
    <rPh sb="1" eb="4">
      <t>セン</t>
    </rPh>
    <phoneticPr fontId="43"/>
  </si>
  <si>
    <t>女走高跳</t>
    <rPh sb="1" eb="4">
      <t>ハシリタカ</t>
    </rPh>
    <phoneticPr fontId="43"/>
  </si>
  <si>
    <t>男走高跳</t>
    <rPh sb="0" eb="1">
      <t>オトコ</t>
    </rPh>
    <rPh sb="1" eb="4">
      <t>ハシリタカ</t>
    </rPh>
    <phoneticPr fontId="43"/>
  </si>
  <si>
    <t>女棒高跳</t>
    <rPh sb="1" eb="4">
      <t>ボウタカ</t>
    </rPh>
    <phoneticPr fontId="43"/>
  </si>
  <si>
    <t>男棒高跳</t>
    <rPh sb="0" eb="1">
      <t>オトコ</t>
    </rPh>
    <rPh sb="1" eb="4">
      <t>ボウタカ</t>
    </rPh>
    <phoneticPr fontId="43"/>
  </si>
  <si>
    <t>女走幅跳</t>
    <rPh sb="1" eb="4">
      <t>ハシリハバ</t>
    </rPh>
    <phoneticPr fontId="43"/>
  </si>
  <si>
    <t>男走幅跳</t>
    <rPh sb="0" eb="1">
      <t>オト</t>
    </rPh>
    <rPh sb="1" eb="4">
      <t>ハシリハバ</t>
    </rPh>
    <phoneticPr fontId="43"/>
  </si>
  <si>
    <t>女三段跳</t>
    <rPh sb="1" eb="4">
      <t>サンダ</t>
    </rPh>
    <phoneticPr fontId="43"/>
  </si>
  <si>
    <t>男三段跳</t>
    <rPh sb="0" eb="1">
      <t>オトコ</t>
    </rPh>
    <rPh sb="1" eb="4">
      <t>サンダ</t>
    </rPh>
    <phoneticPr fontId="43"/>
  </si>
  <si>
    <t>女砲丸投(4.000kg)</t>
    <rPh sb="0" eb="1">
      <t>オンナ</t>
    </rPh>
    <phoneticPr fontId="43"/>
  </si>
  <si>
    <t>男砲丸投(7.260kg)</t>
    <rPh sb="0" eb="1">
      <t>オトコ</t>
    </rPh>
    <rPh sb="1" eb="4">
      <t>ホウガンナゲ</t>
    </rPh>
    <phoneticPr fontId="43"/>
  </si>
  <si>
    <t>女中学砲丸投(2.721kg)</t>
    <rPh sb="0" eb="1">
      <t>ジョ</t>
    </rPh>
    <phoneticPr fontId="43"/>
  </si>
  <si>
    <t>女円盤投(1.000kg)</t>
    <rPh sb="0" eb="1">
      <t>オンア</t>
    </rPh>
    <phoneticPr fontId="43"/>
  </si>
  <si>
    <t>女ハンマー投(4.000kg)</t>
    <rPh sb="0" eb="1">
      <t>オンナ</t>
    </rPh>
    <phoneticPr fontId="43"/>
  </si>
  <si>
    <t>女やり投(0.600kg)</t>
    <rPh sb="0" eb="1">
      <t>オンア</t>
    </rPh>
    <phoneticPr fontId="43"/>
  </si>
  <si>
    <t>一般･高校(１日目）　⬇</t>
    <rPh sb="0" eb="2">
      <t>イッパン</t>
    </rPh>
    <rPh sb="3" eb="5">
      <t>コウコウ</t>
    </rPh>
    <rPh sb="7" eb="9">
      <t>ニチメ</t>
    </rPh>
    <phoneticPr fontId="43"/>
  </si>
  <si>
    <t>一般(１日目）　⬇</t>
    <rPh sb="0" eb="2">
      <t>イッパン</t>
    </rPh>
    <rPh sb="4" eb="6">
      <t>ニチメ</t>
    </rPh>
    <phoneticPr fontId="43"/>
  </si>
  <si>
    <t>中学（１日目）　⬇</t>
    <rPh sb="0" eb="2">
      <t>チュウガク</t>
    </rPh>
    <rPh sb="4" eb="6">
      <t>ニチメ</t>
    </rPh>
    <phoneticPr fontId="43"/>
  </si>
  <si>
    <t>高校（１日目）　⬇</t>
    <rPh sb="0" eb="2">
      <t>コウコウ</t>
    </rPh>
    <rPh sb="4" eb="6">
      <t>ニチメ</t>
    </rPh>
    <phoneticPr fontId="43"/>
  </si>
  <si>
    <t>中学（２日目）　⬇</t>
    <rPh sb="0" eb="2">
      <t>チュウガク</t>
    </rPh>
    <rPh sb="4" eb="6">
      <t>ニチメ</t>
    </rPh>
    <phoneticPr fontId="43"/>
  </si>
  <si>
    <t>一般(２日目）　⬇</t>
    <rPh sb="0" eb="2">
      <t>イッパン</t>
    </rPh>
    <rPh sb="4" eb="6">
      <t>ニチメ</t>
    </rPh>
    <phoneticPr fontId="43"/>
  </si>
  <si>
    <t>高校（２日目）　⬇</t>
    <rPh sb="0" eb="2">
      <t>コウコウ</t>
    </rPh>
    <rPh sb="4" eb="6">
      <t>ニチメ</t>
    </rPh>
    <phoneticPr fontId="43"/>
  </si>
  <si>
    <t>男女と種目に注意して入呂してください</t>
    <rPh sb="0" eb="2">
      <t>ダンジョ</t>
    </rPh>
    <rPh sb="3" eb="5">
      <t>シュモク</t>
    </rPh>
    <rPh sb="6" eb="8">
      <t>チュウイ</t>
    </rPh>
    <rPh sb="10" eb="12">
      <t>ニュウリョ</t>
    </rPh>
    <phoneticPr fontId="9"/>
  </si>
  <si>
    <t>リレー参加数✕1200円</t>
    <rPh sb="3" eb="6">
      <t>サンカスウ</t>
    </rPh>
    <rPh sb="11" eb="12">
      <t>エン</t>
    </rPh>
    <phoneticPr fontId="9"/>
  </si>
  <si>
    <t>プログラム部数✕1400円</t>
    <rPh sb="5" eb="7">
      <t>ブスウ</t>
    </rPh>
    <rPh sb="12" eb="13">
      <t>エン</t>
    </rPh>
    <phoneticPr fontId="9"/>
  </si>
  <si>
    <t>個人登録専用</t>
    <rPh sb="0" eb="2">
      <t>コジン</t>
    </rPh>
    <rPh sb="2" eb="4">
      <t>トウロク</t>
    </rPh>
    <rPh sb="4" eb="6">
      <t>センヨウ</t>
    </rPh>
    <phoneticPr fontId="9"/>
  </si>
  <si>
    <r>
      <t>このファイルは、</t>
    </r>
    <r>
      <rPr>
        <sz val="20"/>
        <color theme="3"/>
        <rFont val="HG創英角ﾎﾟｯﾌﾟ体"/>
        <family val="3"/>
        <charset val="128"/>
      </rPr>
      <t>個人</t>
    </r>
    <r>
      <rPr>
        <sz val="16"/>
        <rFont val="HG創英角ﾎﾟｯﾌﾟ体"/>
        <family val="3"/>
        <charset val="128"/>
      </rPr>
      <t>専用です。団体登録の方は使用できません。</t>
    </r>
    <rPh sb="8" eb="10">
      <t>コジン</t>
    </rPh>
    <rPh sb="10" eb="12">
      <t>センヨウ</t>
    </rPh>
    <rPh sb="15" eb="17">
      <t>ダンタイ</t>
    </rPh>
    <rPh sb="17" eb="19">
      <t>トウロク</t>
    </rPh>
    <rPh sb="20" eb="21">
      <t>カタ</t>
    </rPh>
    <rPh sb="22" eb="24">
      <t>シヨウ</t>
    </rPh>
    <phoneticPr fontId="9"/>
  </si>
  <si>
    <t>　⑤今年度の登録番号を必ず入力してください。</t>
    <rPh sb="2" eb="5">
      <t>コンネンド</t>
    </rPh>
    <rPh sb="6" eb="10">
      <t>トウロクバンゴウ</t>
    </rPh>
    <rPh sb="11" eb="12">
      <t>カナラ</t>
    </rPh>
    <rPh sb="13" eb="15">
      <t>ニュウリョク</t>
    </rPh>
    <phoneticPr fontId="9"/>
  </si>
  <si>
    <t>　⑥選手データ入力で、項目が変更･追加されています。JAAF登録データをご利用ください。</t>
    <rPh sb="2" eb="4">
      <t>センシュ</t>
    </rPh>
    <rPh sb="7" eb="9">
      <t>ニュウリョク</t>
    </rPh>
    <rPh sb="11" eb="13">
      <t>コウモク</t>
    </rPh>
    <rPh sb="14" eb="16">
      <t>ヘンコウ</t>
    </rPh>
    <rPh sb="17" eb="19">
      <t>ツイカ</t>
    </rPh>
    <rPh sb="30" eb="32">
      <t>トウロク</t>
    </rPh>
    <rPh sb="37" eb="39">
      <t>リヨウ</t>
    </rPh>
    <phoneticPr fontId="9"/>
  </si>
  <si>
    <t>No</t>
    <phoneticPr fontId="43"/>
  </si>
  <si>
    <r>
      <t>N</t>
    </r>
    <r>
      <rPr>
        <sz val="11"/>
        <color theme="1"/>
        <rFont val="ＭＳ ゴシック"/>
        <family val="2"/>
        <charset val="128"/>
      </rPr>
      <t>o</t>
    </r>
    <phoneticPr fontId="43"/>
  </si>
  <si>
    <t>愛知陸協</t>
    <rPh sb="0" eb="4">
      <t>アイチ</t>
    </rPh>
    <phoneticPr fontId="43"/>
  </si>
  <si>
    <t>アイチリッキョウ</t>
    <phoneticPr fontId="43"/>
  </si>
  <si>
    <t>愛知マスターズ</t>
    <rPh sb="0" eb="2">
      <t>アイチ</t>
    </rPh>
    <phoneticPr fontId="9"/>
  </si>
  <si>
    <t>アイチマスターズ</t>
    <phoneticPr fontId="43"/>
  </si>
  <si>
    <t>愛</t>
    <rPh sb="0" eb="1">
      <t>アイ</t>
    </rPh>
    <phoneticPr fontId="9"/>
  </si>
  <si>
    <t>←愛知陸協と愛知マスターズのどちらかを選択してください。</t>
    <rPh sb="1" eb="3">
      <t>アイチ</t>
    </rPh>
    <rPh sb="3" eb="5">
      <t>リクキョウ</t>
    </rPh>
    <rPh sb="6" eb="8">
      <t>アイチ</t>
    </rPh>
    <rPh sb="19" eb="21">
      <t>センタク</t>
    </rPh>
    <phoneticPr fontId="9"/>
  </si>
  <si>
    <t xml:space="preserve">１．期  日        </t>
    <phoneticPr fontId="9"/>
  </si>
  <si>
    <t>◎第１日</t>
    <phoneticPr fontId="9"/>
  </si>
  <si>
    <r>
      <rPr>
        <b/>
        <sz val="11"/>
        <rFont val="ＭＳ Ｐゴシック"/>
        <family val="3"/>
        <charset val="128"/>
      </rPr>
      <t>中学１１０ｍＨ(0.914m)、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三段跳</t>
    </r>
    <r>
      <rPr>
        <sz val="11"/>
        <rFont val="ＭＳ Ｐ明朝"/>
        <family val="1"/>
        <charset val="128"/>
      </rPr>
      <t>，円盤投(2.000kg)</t>
    </r>
    <rPh sb="0" eb="2">
      <t>チュウガク</t>
    </rPh>
    <phoneticPr fontId="9"/>
  </si>
  <si>
    <r>
      <t>高校円盤投(1.750kg)，</t>
    </r>
    <r>
      <rPr>
        <b/>
        <sz val="11"/>
        <rFont val="ＭＳ Ｐゴシック"/>
        <family val="3"/>
        <charset val="128"/>
      </rPr>
      <t>中学円盤投(1.500kg)，</t>
    </r>
    <r>
      <rPr>
        <sz val="11"/>
        <rFont val="ＭＳ Ｐ明朝"/>
        <family val="1"/>
        <charset val="128"/>
      </rPr>
      <t>ハンマー投(7.260kg)</t>
    </r>
    <r>
      <rPr>
        <b/>
        <sz val="11"/>
        <rFont val="ＭＳ Ｐゴシック"/>
        <family val="3"/>
        <charset val="128"/>
      </rPr>
      <t>，</t>
    </r>
    <r>
      <rPr>
        <sz val="11"/>
        <rFont val="ＭＳ Ｐ明朝"/>
        <family val="1"/>
        <charset val="128"/>
      </rPr>
      <t>高校ハンマー投(6.000kg)</t>
    </r>
    <rPh sb="15" eb="17">
      <t>チュウ</t>
    </rPh>
    <rPh sb="17" eb="20">
      <t>エンバンナ</t>
    </rPh>
    <rPh sb="46" eb="50">
      <t>ハンマー</t>
    </rPh>
    <rPh sb="51" eb="52">
      <t>（</t>
    </rPh>
    <phoneticPr fontId="9"/>
  </si>
  <si>
    <r>
      <rPr>
        <b/>
        <sz val="11"/>
        <rFont val="ＭＳ Ｐゴシック"/>
        <family val="3"/>
        <charset val="128"/>
      </rPr>
      <t>中学１００ｍＨ(0.762m)、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
    </r>
    <rPh sb="0" eb="2">
      <t>チュウガク</t>
    </rPh>
    <phoneticPr fontId="9"/>
  </si>
  <si>
    <t>◎第2日</t>
    <phoneticPr fontId="9"/>
  </si>
  <si>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，砲丸投(7.260kg)，高校砲丸投(6.000kg)，</t>
    </r>
    <r>
      <rPr>
        <b/>
        <sz val="11"/>
        <rFont val="ＭＳ Ｐゴシック"/>
        <family val="3"/>
        <charset val="128"/>
      </rPr>
      <t>中学砲丸投(5.000kg)，</t>
    </r>
    <r>
      <rPr>
        <sz val="11"/>
        <rFont val="ＭＳ Ｐ明朝"/>
        <family val="1"/>
        <charset val="128"/>
      </rPr>
      <t>やり投(0.800kg)</t>
    </r>
    <phoneticPr fontId="9"/>
  </si>
  <si>
    <t>・5000mWは、男女計で25人以下の場合には男女混合とします。
混合の場合は男女共35分で競技を打ち切ります。</t>
    <rPh sb="9" eb="11">
      <t>ダンジョ</t>
    </rPh>
    <rPh sb="11" eb="12">
      <t>ケイ</t>
    </rPh>
    <rPh sb="15" eb="16">
      <t>ニン</t>
    </rPh>
    <rPh sb="16" eb="18">
      <t>イカ</t>
    </rPh>
    <rPh sb="19" eb="21">
      <t>バアイ</t>
    </rPh>
    <rPh sb="23" eb="27">
      <t>ダンジョコンゴウ</t>
    </rPh>
    <rPh sb="33" eb="35">
      <t>コンゴウ</t>
    </rPh>
    <rPh sb="36" eb="38">
      <t>バアイ</t>
    </rPh>
    <rPh sb="39" eb="42">
      <t>ダンジョトモ</t>
    </rPh>
    <rPh sb="44" eb="45">
      <t>フン</t>
    </rPh>
    <rPh sb="46" eb="48">
      <t>キョウギ</t>
    </rPh>
    <rPh sb="49" eb="50">
      <t>ウ</t>
    </rPh>
    <rPh sb="51" eb="52">
      <t>キ</t>
    </rPh>
    <phoneticPr fontId="57"/>
  </si>
  <si>
    <t>･フィールド種目は参加人数に応じて組分けを行う場合があります。事前にスタートリストでの確認をお願いします。</t>
    <rPh sb="6" eb="8">
      <t>シュモク</t>
    </rPh>
    <rPh sb="9" eb="13">
      <t>サンカニンズウ</t>
    </rPh>
    <rPh sb="14" eb="15">
      <t>オウ</t>
    </rPh>
    <rPh sb="17" eb="18">
      <t>クミ</t>
    </rPh>
    <rPh sb="21" eb="22">
      <t>オコナ</t>
    </rPh>
    <rPh sb="23" eb="25">
      <t>バアイ</t>
    </rPh>
    <rPh sb="31" eb="33">
      <t>ジゼン</t>
    </rPh>
    <rPh sb="43" eb="45">
      <t>カクニン</t>
    </rPh>
    <rPh sb="47" eb="48">
      <t>ネガ</t>
    </rPh>
    <phoneticPr fontId="9"/>
  </si>
  <si>
    <r>
      <t>･男子三段跳は</t>
    </r>
    <r>
      <rPr>
        <b/>
        <i/>
        <sz val="11"/>
        <rFont val="ＭＳ Ｐゴシック"/>
        <family val="3"/>
        <charset val="128"/>
      </rPr>
      <t>１０ｍ</t>
    </r>
    <r>
      <rPr>
        <sz val="11"/>
        <color theme="1"/>
        <rFont val="ＭＳ Ｐゴシック"/>
        <family val="3"/>
        <charset val="128"/>
        <scheme val="minor"/>
      </rPr>
      <t>,女子三段跳は</t>
    </r>
    <r>
      <rPr>
        <b/>
        <i/>
        <sz val="11"/>
        <rFont val="ＭＳ Ｐゴシック"/>
        <family val="3"/>
        <charset val="128"/>
      </rPr>
      <t>８ｍ</t>
    </r>
    <r>
      <rPr>
        <sz val="11"/>
        <color theme="1"/>
        <rFont val="ＭＳ Ｐゴシック"/>
        <family val="3"/>
        <charset val="128"/>
        <scheme val="minor"/>
      </rPr>
      <t>の踏切板を使用する予定です。</t>
    </r>
    <rPh sb="1" eb="3">
      <t>ダンシ</t>
    </rPh>
    <rPh sb="3" eb="6">
      <t>サンダント</t>
    </rPh>
    <rPh sb="11" eb="13">
      <t>ジョシ</t>
    </rPh>
    <rPh sb="13" eb="16">
      <t>サンダントビ</t>
    </rPh>
    <rPh sb="20" eb="22">
      <t>フミキリ</t>
    </rPh>
    <rPh sb="22" eb="23">
      <t>イタ</t>
    </rPh>
    <rPh sb="24" eb="26">
      <t>シヨウ</t>
    </rPh>
    <rPh sb="28" eb="30">
      <t>ヨテイ</t>
    </rPh>
    <phoneticPr fontId="9"/>
  </si>
  <si>
    <t>･リレーは１団体１チームとします。</t>
    <rPh sb="6" eb="8">
      <t>ダンタイ</t>
    </rPh>
    <phoneticPr fontId="9"/>
  </si>
  <si>
    <t>･リレーは当日の１２時までに１次招集を行います。チーム代表者が出場の有無を確認してください。</t>
    <rPh sb="5" eb="7">
      <t>トウジツ</t>
    </rPh>
    <rPh sb="10" eb="11">
      <t>ジ</t>
    </rPh>
    <rPh sb="14" eb="16">
      <t>イチジ</t>
    </rPh>
    <rPh sb="16" eb="18">
      <t>ショウシュウ</t>
    </rPh>
    <rPh sb="19" eb="20">
      <t>オコナ</t>
    </rPh>
    <rPh sb="27" eb="30">
      <t>ダイヒョウシャ</t>
    </rPh>
    <rPh sb="31" eb="33">
      <t>シュツジョウ</t>
    </rPh>
    <rPh sb="34" eb="36">
      <t>ウム</t>
    </rPh>
    <rPh sb="37" eb="39">
      <t>カクニン</t>
    </rPh>
    <phoneticPr fontId="57"/>
  </si>
  <si>
    <t>５．参加料</t>
    <phoneticPr fontId="9"/>
  </si>
  <si>
    <t>リレー　１チーム１２００円</t>
    <phoneticPr fontId="9"/>
  </si>
  <si>
    <t>６．申込ｱﾄﾞﾚｽ</t>
    <phoneticPr fontId="9"/>
  </si>
  <si>
    <r>
      <t>メールアドレス　　　</t>
    </r>
    <r>
      <rPr>
        <b/>
        <sz val="22"/>
        <rFont val="Arial"/>
        <family val="2"/>
      </rPr>
      <t>nagoya.summer.compe@gmail.com</t>
    </r>
    <phoneticPr fontId="9"/>
  </si>
  <si>
    <t>申し込みアドレスの間違えが多く発生しています。
正しいアドレスに送信してください。
問い合わせのアドレスに送信されても受付できません。</t>
    <phoneticPr fontId="9"/>
  </si>
  <si>
    <t>２０２１年５月２０日(木)～２６日(水)</t>
    <rPh sb="6" eb="7">
      <t>ガツ</t>
    </rPh>
    <rPh sb="9" eb="10">
      <t>ヒ</t>
    </rPh>
    <rPh sb="11" eb="12">
      <t>キ</t>
    </rPh>
    <rPh sb="16" eb="17">
      <t>ヒ</t>
    </rPh>
    <rPh sb="18" eb="19">
      <t>ミズ</t>
    </rPh>
    <phoneticPr fontId="115"/>
  </si>
  <si>
    <t>２０２１年５月２４日(月)～３１日(月)</t>
    <rPh sb="11" eb="12">
      <t>ツキ</t>
    </rPh>
    <rPh sb="18" eb="19">
      <t>ツキ</t>
    </rPh>
    <phoneticPr fontId="57"/>
  </si>
  <si>
    <t>10．その他</t>
    <phoneticPr fontId="9"/>
  </si>
  <si>
    <t>・２０２１年度登録を完了してください。</t>
    <phoneticPr fontId="57"/>
  </si>
  <si>
    <t>　　　申請中の申し込みは受付けません。</t>
    <phoneticPr fontId="9"/>
  </si>
  <si>
    <t>･競技中に発生した負傷・傷病の応急処置は主催者において行いますが,以後の責任は負いません。</t>
    <phoneticPr fontId="9"/>
  </si>
  <si>
    <t>郵送の際に、書留やレターパックプラスの利用は禁止します。</t>
    <rPh sb="0" eb="2">
      <t>ユウソ</t>
    </rPh>
    <rPh sb="3" eb="4">
      <t>サイ</t>
    </rPh>
    <rPh sb="6" eb="8">
      <t>カキトメ</t>
    </rPh>
    <rPh sb="19" eb="21">
      <t>リヨウ</t>
    </rPh>
    <rPh sb="22" eb="24">
      <t>キンシ</t>
    </rPh>
    <phoneticPr fontId="9"/>
  </si>
  <si>
    <t>男中学１５０ｍ</t>
    <rPh sb="0" eb="1">
      <t>ダン</t>
    </rPh>
    <rPh sb="1" eb="3">
      <t>チュウ</t>
    </rPh>
    <phoneticPr fontId="43"/>
  </si>
  <si>
    <t>男中学110mH(0,914m)</t>
    <rPh sb="0" eb="1">
      <t>オトコ</t>
    </rPh>
    <rPh sb="1" eb="3">
      <t>チュウガク</t>
    </rPh>
    <phoneticPr fontId="43"/>
  </si>
  <si>
    <t>女中学100mH(0.762m)</t>
    <rPh sb="0" eb="1">
      <t>オンナ</t>
    </rPh>
    <rPh sb="1" eb="3">
      <t>チュウガク</t>
    </rPh>
    <phoneticPr fontId="43"/>
  </si>
  <si>
    <r>
      <t>（男子）</t>
    </r>
    <r>
      <rPr>
        <b/>
        <sz val="11"/>
        <rFont val="ＭＳ Ｐゴシック"/>
        <family val="3"/>
        <charset val="128"/>
      </rPr>
      <t>４００ｍ，１５００ｍ</t>
    </r>
    <r>
      <rPr>
        <sz val="11"/>
        <rFont val="ＭＳ Ｐ明朝"/>
        <family val="1"/>
        <charset val="128"/>
      </rPr>
      <t>，４００ｍＨ(0.914m)，</t>
    </r>
    <r>
      <rPr>
        <b/>
        <sz val="11"/>
        <rFont val="ＭＳ Ｐゴシック"/>
        <family val="3"/>
        <charset val="128"/>
      </rPr>
      <t>４×４００ｍＲ</t>
    </r>
    <r>
      <rPr>
        <sz val="11"/>
        <rFont val="ＭＳ Ｐ明朝"/>
        <family val="1"/>
        <charset val="128"/>
      </rPr>
      <t>，</t>
    </r>
    <phoneticPr fontId="9"/>
  </si>
  <si>
    <r>
      <t>（女子）</t>
    </r>
    <r>
      <rPr>
        <b/>
        <sz val="11"/>
        <rFont val="ＭＳ Ｐゴシック"/>
        <family val="3"/>
        <charset val="128"/>
      </rPr>
      <t>４００ｍ，１５００ｍ</t>
    </r>
    <r>
      <rPr>
        <sz val="11"/>
        <rFont val="ＭＳ Ｐ明朝"/>
        <family val="1"/>
        <charset val="128"/>
      </rPr>
      <t>，４００ｍＨ(0.762m)，</t>
    </r>
    <r>
      <rPr>
        <b/>
        <sz val="11"/>
        <rFont val="ＭＳ Ｐゴシック"/>
        <family val="3"/>
        <charset val="128"/>
      </rPr>
      <t>４×４００ｍＲ</t>
    </r>
    <r>
      <rPr>
        <b/>
        <sz val="11"/>
        <rFont val="ＭＳ Ｐ明朝"/>
        <family val="1"/>
        <charset val="128"/>
      </rPr>
      <t>，</t>
    </r>
    <rPh sb="1" eb="2">
      <t>オンナ</t>
    </rPh>
    <phoneticPr fontId="9"/>
  </si>
  <si>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三段跳</t>
    </r>
    <r>
      <rPr>
        <sz val="11"/>
        <rFont val="ＭＳ Ｐ明朝"/>
        <family val="1"/>
        <charset val="128"/>
      </rPr>
      <t>，砲丸投(4.000kg)，</t>
    </r>
    <r>
      <rPr>
        <b/>
        <sz val="11"/>
        <rFont val="ＭＳ Ｐゴシック"/>
        <family val="3"/>
        <charset val="128"/>
      </rPr>
      <t>中学砲丸投(2.721kg)，</t>
    </r>
    <r>
      <rPr>
        <sz val="11"/>
        <rFont val="ＭＳ Ｐ明朝"/>
        <family val="1"/>
        <charset val="128"/>
      </rPr>
      <t>やり投(0.600kg)</t>
    </r>
    <phoneticPr fontId="9"/>
  </si>
  <si>
    <t>男４００ｍ</t>
    <rPh sb="0" eb="1">
      <t>オトコ</t>
    </rPh>
    <phoneticPr fontId="43"/>
  </si>
  <si>
    <t>女100mH(0.762m/8.5m)</t>
    <rPh sb="0" eb="1">
      <t>オン</t>
    </rPh>
    <phoneticPr fontId="43"/>
  </si>
  <si>
    <r>
      <t>（男子）</t>
    </r>
    <r>
      <rPr>
        <b/>
        <sz val="11"/>
        <rFont val="ＭＳ Ｐゴシック"/>
        <family val="3"/>
        <charset val="128"/>
      </rPr>
      <t>中学１５０ｍ</t>
    </r>
    <r>
      <rPr>
        <b/>
        <sz val="11"/>
        <rFont val="ＭＳ Ｐ明朝"/>
        <family val="1"/>
        <charset val="128"/>
      </rPr>
      <t>(145mで実施予定)</t>
    </r>
    <r>
      <rPr>
        <b/>
        <sz val="11"/>
        <rFont val="ＭＳ Ｐゴシック"/>
        <family val="3"/>
        <charset val="128"/>
      </rPr>
      <t>，</t>
    </r>
    <r>
      <rPr>
        <sz val="11"/>
        <rFont val="ＭＳ Ｐ明朝"/>
        <family val="1"/>
        <charset val="128"/>
      </rPr>
      <t>２００ｍ，</t>
    </r>
    <r>
      <rPr>
        <b/>
        <sz val="11"/>
        <rFont val="ＭＳ Ｐゴシック"/>
        <family val="3"/>
        <charset val="128"/>
      </rPr>
      <t>８００ｍ，</t>
    </r>
    <r>
      <rPr>
        <sz val="11"/>
        <rFont val="ＭＳ Ｐ明朝"/>
        <family val="1"/>
        <charset val="128"/>
      </rPr>
      <t>110mH (1.067m),</t>
    </r>
    <r>
      <rPr>
        <b/>
        <sz val="11"/>
        <rFont val="ＭＳ Ｐ明朝"/>
        <family val="1"/>
        <charset val="128"/>
      </rPr>
      <t xml:space="preserve"> </t>
    </r>
    <r>
      <rPr>
        <b/>
        <sz val="11"/>
        <rFont val="ＭＳ Ｐゴシック"/>
        <family val="3"/>
        <charset val="128"/>
      </rPr>
      <t>１１０ｍＨ(0.991m),</t>
    </r>
    <rPh sb="4" eb="6">
      <t>チュウガク</t>
    </rPh>
    <rPh sb="16" eb="18">
      <t>ジッシ</t>
    </rPh>
    <rPh sb="18" eb="20">
      <t>ヨテイ</t>
    </rPh>
    <phoneticPr fontId="9"/>
  </si>
  <si>
    <r>
      <t>（女子）</t>
    </r>
    <r>
      <rPr>
        <b/>
        <sz val="11"/>
        <rFont val="ＭＳ Ｐゴシック"/>
        <family val="3"/>
        <charset val="128"/>
      </rPr>
      <t>中学１５０ｍ</t>
    </r>
    <r>
      <rPr>
        <b/>
        <sz val="11"/>
        <rFont val="ＭＳ Ｐ明朝"/>
        <family val="1"/>
        <charset val="128"/>
      </rPr>
      <t>(145mで実施予定)</t>
    </r>
    <r>
      <rPr>
        <b/>
        <sz val="11"/>
        <rFont val="ＭＳ Ｐゴシック"/>
        <family val="3"/>
        <charset val="128"/>
      </rPr>
      <t>，</t>
    </r>
    <r>
      <rPr>
        <sz val="11"/>
        <rFont val="ＭＳ Ｐ明朝"/>
        <family val="1"/>
        <charset val="128"/>
      </rPr>
      <t>２００ｍ</t>
    </r>
    <r>
      <rPr>
        <sz val="11"/>
        <color theme="1"/>
        <rFont val="ＭＳ Ｐゴシック"/>
        <family val="3"/>
        <charset val="128"/>
        <scheme val="minor"/>
      </rPr>
      <t>，</t>
    </r>
    <r>
      <rPr>
        <b/>
        <sz val="11"/>
        <rFont val="ＭＳ Ｐゴシック"/>
        <family val="3"/>
        <charset val="128"/>
      </rPr>
      <t>８００ｍ，</t>
    </r>
    <r>
      <rPr>
        <sz val="11"/>
        <rFont val="ＭＳ Ｐ明朝"/>
        <family val="1"/>
        <charset val="128"/>
      </rPr>
      <t>１００ｍ</t>
    </r>
    <r>
      <rPr>
        <sz val="11"/>
        <rFont val="ＭＳ Ｐゴシック"/>
        <family val="3"/>
        <charset val="128"/>
      </rPr>
      <t>Ｈ</t>
    </r>
    <r>
      <rPr>
        <sz val="11"/>
        <rFont val="ＭＳ Ｐ明朝"/>
        <family val="1"/>
        <charset val="128"/>
      </rPr>
      <t>(0.838m),</t>
    </r>
    <r>
      <rPr>
        <b/>
        <sz val="11"/>
        <rFont val="ＭＳ Ｐゴシック"/>
        <family val="3"/>
        <charset val="128"/>
      </rPr>
      <t>１００ｍＹＨ(0.762m/8.5m)，</t>
    </r>
    <rPh sb="1" eb="2">
      <t>オンナ</t>
    </rPh>
    <rPh sb="16" eb="20">
      <t>ジッシ</t>
    </rPh>
    <phoneticPr fontId="9"/>
  </si>
  <si>
    <r>
      <t>　　　　　　　　</t>
    </r>
    <r>
      <rPr>
        <b/>
        <sz val="11"/>
        <rFont val="ＭＳ Ｐゴシック"/>
        <family val="3"/>
        <charset val="128"/>
      </rPr>
      <t>円盤投(1.000kg)，</t>
    </r>
    <r>
      <rPr>
        <sz val="11"/>
        <rFont val="ＭＳ Ｐ明朝"/>
        <family val="1"/>
        <charset val="128"/>
      </rPr>
      <t>ハンマー投(4.000kg)</t>
    </r>
    <phoneticPr fontId="57"/>
  </si>
  <si>
    <t>２０２１年５月１７(月)～２４日(月）</t>
    <rPh sb="10" eb="11">
      <t>ツキ</t>
    </rPh>
    <rPh sb="17" eb="18">
      <t>ツキ</t>
    </rPh>
    <phoneticPr fontId="57"/>
  </si>
  <si>
    <t>リレー</t>
    <phoneticPr fontId="43"/>
  </si>
  <si>
    <t>◎第１日</t>
    <phoneticPr fontId="9"/>
  </si>
  <si>
    <t>No</t>
    <phoneticPr fontId="43"/>
  </si>
  <si>
    <t>FLAG</t>
    <phoneticPr fontId="43"/>
  </si>
  <si>
    <t>FLAG</t>
    <phoneticPr fontId="43"/>
  </si>
  <si>
    <r>
      <t xml:space="preserve"> </t>
    </r>
    <r>
      <rPr>
        <b/>
        <sz val="11"/>
        <rFont val="ＭＳ Ｐゴシック"/>
        <family val="3"/>
        <charset val="128"/>
      </rPr>
      <t>１１０ｍＨ(0.991m),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三段跳</t>
    </r>
    <r>
      <rPr>
        <sz val="11"/>
        <rFont val="ＭＳ Ｐ明朝"/>
        <family val="1"/>
        <charset val="128"/>
      </rPr>
      <t>，円盤投(2.000kg)</t>
    </r>
    <phoneticPr fontId="9"/>
  </si>
  <si>
    <t>女２００ｍ</t>
    <phoneticPr fontId="43"/>
  </si>
  <si>
    <t>女４００ｍ</t>
    <phoneticPr fontId="43"/>
  </si>
  <si>
    <t>女８００ｍ</t>
    <phoneticPr fontId="43"/>
  </si>
  <si>
    <r>
      <rPr>
        <b/>
        <sz val="11"/>
        <rFont val="ＭＳ Ｐゴシック"/>
        <family val="3"/>
        <charset val="128"/>
      </rPr>
      <t>１００ｍＹＨ(0.762m/8.5m)，</t>
    </r>
    <r>
      <rPr>
        <sz val="11"/>
        <rFont val="ＭＳ Ｐ明朝"/>
        <family val="1"/>
        <charset val="128"/>
      </rPr>
      <t>5000mW、</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
    </r>
    <phoneticPr fontId="9"/>
  </si>
  <si>
    <t>女1500m</t>
    <phoneticPr fontId="43"/>
  </si>
  <si>
    <t>　　　　　　　　円盤投(1.000kg)，ハンマー投(4.000kg)</t>
    <phoneticPr fontId="57"/>
  </si>
  <si>
    <t>◎第2日</t>
    <phoneticPr fontId="9"/>
  </si>
  <si>
    <t>女100mH(0.838m)</t>
    <rPh sb="0" eb="1">
      <t>オ</t>
    </rPh>
    <phoneticPr fontId="43"/>
  </si>
  <si>
    <t>男400mH(0.914m)</t>
    <rPh sb="0" eb="1">
      <t>オトコ</t>
    </rPh>
    <phoneticPr fontId="43"/>
  </si>
  <si>
    <t>女400mH(0.762m)</t>
    <rPh sb="0" eb="1">
      <t>オンナ</t>
    </rPh>
    <phoneticPr fontId="43"/>
  </si>
  <si>
    <r>
      <t>（男子）</t>
    </r>
    <r>
      <rPr>
        <b/>
        <sz val="11"/>
        <rFont val="ＭＳ Ｐゴシック"/>
        <family val="3"/>
        <charset val="128"/>
      </rPr>
      <t>３００ｍ，１５００ｍ</t>
    </r>
    <r>
      <rPr>
        <sz val="11"/>
        <rFont val="ＭＳ Ｐ明朝"/>
        <family val="1"/>
        <charset val="128"/>
      </rPr>
      <t>，３００ｍＨ(0.914m)，</t>
    </r>
    <r>
      <rPr>
        <b/>
        <sz val="11"/>
        <rFont val="ＭＳ Ｐゴシック"/>
        <family val="3"/>
        <charset val="128"/>
      </rPr>
      <t>４×４００ｍＲ</t>
    </r>
    <r>
      <rPr>
        <sz val="11"/>
        <rFont val="ＭＳ Ｐ明朝"/>
        <family val="1"/>
        <charset val="128"/>
      </rPr>
      <t>，</t>
    </r>
    <phoneticPr fontId="9"/>
  </si>
  <si>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，砲丸投(7.260kg)，高校砲丸投(6.000kg)，</t>
    </r>
    <r>
      <rPr>
        <b/>
        <sz val="11"/>
        <rFont val="ＭＳ Ｐゴシック"/>
        <family val="3"/>
        <charset val="128"/>
      </rPr>
      <t>中学砲丸投(5.000kg)，</t>
    </r>
    <r>
      <rPr>
        <sz val="11"/>
        <rFont val="ＭＳ Ｐ明朝"/>
        <family val="1"/>
        <charset val="128"/>
      </rPr>
      <t>やり投(0.800kg)</t>
    </r>
    <phoneticPr fontId="9"/>
  </si>
  <si>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三段跳</t>
    </r>
    <r>
      <rPr>
        <sz val="11"/>
        <rFont val="ＭＳ Ｐ明朝"/>
        <family val="1"/>
        <charset val="128"/>
      </rPr>
      <t>，</t>
    </r>
    <r>
      <rPr>
        <b/>
        <sz val="11"/>
        <rFont val="ＭＳ Ｐゴシック"/>
        <family val="3"/>
        <charset val="128"/>
      </rPr>
      <t>砲丸投(4.000kg)</t>
    </r>
    <r>
      <rPr>
        <sz val="11"/>
        <rFont val="ＭＳ Ｐ明朝"/>
        <family val="1"/>
        <charset val="128"/>
      </rPr>
      <t>，</t>
    </r>
    <r>
      <rPr>
        <b/>
        <sz val="11"/>
        <rFont val="ＭＳ Ｐ明朝"/>
        <family val="1"/>
        <charset val="128"/>
      </rPr>
      <t>中学砲丸投</t>
    </r>
    <r>
      <rPr>
        <b/>
        <sz val="11"/>
        <rFont val="ＭＳ Ｐゴシック"/>
        <family val="3"/>
        <charset val="128"/>
      </rPr>
      <t>(2.721kg)，</t>
    </r>
    <r>
      <rPr>
        <sz val="11"/>
        <rFont val="ＭＳ Ｐ明朝"/>
        <family val="1"/>
        <charset val="128"/>
      </rPr>
      <t>やり投(0.600kg)</t>
    </r>
    <phoneticPr fontId="9"/>
  </si>
  <si>
    <t>男高校砲丸投(6.000kg)</t>
    <phoneticPr fontId="43"/>
  </si>
  <si>
    <t>男高校円盤投(1.750kg)</t>
    <phoneticPr fontId="43"/>
  </si>
  <si>
    <t>女100mYH(0.762m/8.5m)</t>
    <rPh sb="0" eb="1">
      <t>オン</t>
    </rPh>
    <phoneticPr fontId="43"/>
  </si>
  <si>
    <t>一般･高校(2日目）　⬇</t>
    <rPh sb="0" eb="2">
      <t>イッパン</t>
    </rPh>
    <rPh sb="3" eb="5">
      <t>コウコウ</t>
    </rPh>
    <rPh sb="7" eb="9">
      <t>ニチメ</t>
    </rPh>
    <phoneticPr fontId="43"/>
  </si>
  <si>
    <t>女1500m</t>
    <phoneticPr fontId="43"/>
  </si>
  <si>
    <t>中学（2日目）　⬇</t>
    <rPh sb="0" eb="2">
      <t>チュウガク</t>
    </rPh>
    <rPh sb="4" eb="6">
      <t>ニチメ</t>
    </rPh>
    <phoneticPr fontId="4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</si>
</sst>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411]yyyy&quot;年&quot;m&quot;月&quot;d&quot;日&quot;&quot;(&quot;aaa&quot;)メール必着&quot;"/>
  </numFmts>
  <fonts count="152">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font>
    <font>
      <sz val="6"/>
      <name val="ＭＳ Ｐゴシック"/>
      <family val="2"/>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b/>
      <sz val="14"/>
      <color rgb="FFFF0000"/>
      <name val="AR P丸ゴシック体E"/>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scheme val="minor"/>
    </font>
    <font>
      <sz val="14"/>
      <name val="ＭＳ Ｐ明朝"/>
      <family val="1"/>
      <charset val="128"/>
    </font>
    <font>
      <b/>
      <sz val="11"/>
      <name val="ＭＳ Ｐ明朝"/>
      <family val="1"/>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b/>
      <sz val="20"/>
      <color theme="3" tint="0.39997558519241921"/>
      <name val="ＭＳ ゴシック"/>
      <family val="3"/>
      <charset val="128"/>
    </font>
    <font>
      <b/>
      <i/>
      <sz val="20"/>
      <color theme="3" tint="0.39997558519241921"/>
      <name val="ＭＳ ゴシック"/>
      <family val="3"/>
      <charset val="128"/>
    </font>
    <font>
      <b/>
      <i/>
      <sz val="18"/>
      <color theme="3" tint="0.39997558519241921"/>
      <name val="ＭＳ ゴシック"/>
      <family val="3"/>
      <charset val="128"/>
    </font>
    <font>
      <b/>
      <i/>
      <sz val="18"/>
      <color rgb="FFFF0000"/>
      <name val="ＭＳ ゴシック"/>
      <family val="3"/>
      <charset val="128"/>
    </font>
    <font>
      <sz val="14"/>
      <name val="HGS創英ﾌﾟﾚｾﾞﾝｽEB"/>
      <family val="1"/>
      <charset val="128"/>
    </font>
    <font>
      <b/>
      <i/>
      <sz val="16"/>
      <name val="ＭＳ Ｐ明朝"/>
      <family val="1"/>
      <charset val="128"/>
    </font>
    <font>
      <b/>
      <i/>
      <sz val="12"/>
      <name val="ＭＳ Ｐゴシック"/>
      <family val="3"/>
      <charset val="128"/>
    </font>
    <font>
      <sz val="16"/>
      <name val="HGｺﾞｼｯｸE"/>
      <family val="3"/>
      <charset val="128"/>
    </font>
    <font>
      <b/>
      <sz val="16"/>
      <color rgb="FFFF0000"/>
      <name val="AR P丸ゴシック体E"/>
      <family val="3"/>
      <charset val="128"/>
    </font>
    <font>
      <sz val="14"/>
      <color theme="1"/>
      <name val="ＭＳ Ｐゴシック"/>
      <family val="3"/>
      <charset val="128"/>
      <scheme val="minor"/>
    </font>
    <font>
      <sz val="11"/>
      <color theme="1"/>
      <name val="AR Pゴシック体S"/>
      <family val="3"/>
      <charset val="128"/>
    </font>
    <font>
      <sz val="18"/>
      <color theme="3"/>
      <name val="HGP創英角ﾎﾟｯﾌﾟ体"/>
      <family val="3"/>
      <charset val="128"/>
    </font>
    <font>
      <b/>
      <sz val="16"/>
      <name val="ＭＳ Ｐゴシック"/>
      <family val="3"/>
      <charset val="128"/>
    </font>
    <font>
      <sz val="18"/>
      <color theme="3"/>
      <name val="ＭＳ Ｐゴシック"/>
      <family val="2"/>
      <charset val="128"/>
      <scheme val="major"/>
    </font>
    <font>
      <b/>
      <sz val="12"/>
      <color theme="1"/>
      <name val="ＭＳ Ｐゴシック"/>
      <family val="3"/>
      <charset val="128"/>
    </font>
    <font>
      <b/>
      <sz val="10"/>
      <name val="ＭＳ Ｐゴシック"/>
      <family val="3"/>
      <charset val="128"/>
    </font>
    <font>
      <b/>
      <i/>
      <sz val="11"/>
      <name val="ＭＳ Ｐゴシック"/>
      <family val="3"/>
      <charset val="128"/>
    </font>
    <font>
      <b/>
      <sz val="22"/>
      <name val="Arial"/>
      <family val="2"/>
    </font>
    <font>
      <b/>
      <u/>
      <sz val="11"/>
      <name val="ＭＳ ゴシック"/>
      <family val="3"/>
      <charset val="128"/>
    </font>
    <font>
      <b/>
      <u/>
      <sz val="18"/>
      <name val="ＭＳ Ｐゴシック"/>
      <family val="3"/>
      <charset val="128"/>
    </font>
    <font>
      <b/>
      <sz val="14"/>
      <name val="Arial"/>
      <family val="2"/>
    </font>
    <font>
      <b/>
      <i/>
      <u val="double"/>
      <sz val="16"/>
      <name val="ＭＳ Ｐゴシック"/>
      <family val="3"/>
      <charset val="128"/>
    </font>
    <font>
      <sz val="18"/>
      <name val="ＭＳ Ｐゴシック"/>
      <family val="3"/>
      <charset val="128"/>
    </font>
    <font>
      <sz val="11"/>
      <color theme="1"/>
      <name val="AR P丸ゴシック体E"/>
      <family val="3"/>
      <charset val="128"/>
    </font>
    <font>
      <sz val="14"/>
      <color theme="1"/>
      <name val="ＭＳ 明朝"/>
      <family val="1"/>
      <charset val="128"/>
    </font>
    <font>
      <b/>
      <sz val="18"/>
      <name val="ＭＳ Ｐ明朝"/>
      <family val="1"/>
      <charset val="128"/>
    </font>
    <font>
      <b/>
      <sz val="28"/>
      <color rgb="FFFF0000"/>
      <name val="AR P丸ゴシック体E"/>
      <family val="3"/>
      <charset val="128"/>
    </font>
  </fonts>
  <fills count="13">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249977111117893"/>
        <bgColor indexed="64"/>
      </patternFill>
    </fill>
  </fills>
  <borders count="10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thick">
        <color auto="1"/>
      </top>
      <bottom style="thick">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right/>
      <top/>
      <bottom/>
      <diagonal style="thin">
        <color auto="1"/>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bottom/>
      <diagonal style="thin">
        <color auto="1"/>
      </diagonal>
    </border>
    <border diagonalUp="1">
      <left style="thin">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style="thin">
        <color indexed="64"/>
      </right>
      <top/>
      <bottom style="thin">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diagonal style="thin">
        <color auto="1"/>
      </diagonal>
    </border>
    <border diagonalUp="1">
      <left style="thin">
        <color indexed="64"/>
      </left>
      <right style="thin">
        <color indexed="64"/>
      </right>
      <top style="hair">
        <color indexed="64"/>
      </top>
      <bottom style="hair">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diagonalUp="1">
      <left/>
      <right/>
      <top style="thin">
        <color indexed="64"/>
      </top>
      <bottom/>
      <diagonal style="thin">
        <color auto="1"/>
      </diagonal>
    </border>
  </borders>
  <cellStyleXfs count="15">
    <xf numFmtId="0" fontId="0" fillId="0" borderId="0">
      <alignment vertical="center"/>
    </xf>
    <xf numFmtId="0" fontId="28" fillId="0" borderId="0"/>
    <xf numFmtId="0" fontId="19" fillId="0" borderId="0">
      <alignment vertical="center"/>
    </xf>
    <xf numFmtId="0" fontId="8" fillId="0" borderId="0">
      <alignment vertical="center"/>
    </xf>
    <xf numFmtId="0" fontId="7" fillId="0" borderId="0">
      <alignment vertical="center"/>
    </xf>
    <xf numFmtId="0" fontId="6" fillId="0" borderId="0">
      <alignment vertical="center"/>
    </xf>
    <xf numFmtId="0" fontId="19" fillId="0" borderId="0">
      <alignment vertical="center"/>
    </xf>
    <xf numFmtId="0" fontId="94" fillId="0" borderId="0">
      <alignment vertical="center"/>
    </xf>
    <xf numFmtId="0" fontId="19" fillId="0" borderId="0">
      <alignment vertical="center"/>
    </xf>
    <xf numFmtId="0" fontId="19" fillId="0" borderId="0">
      <alignment vertical="center"/>
    </xf>
    <xf numFmtId="0" fontId="5" fillId="0" borderId="0">
      <alignment vertical="center"/>
    </xf>
    <xf numFmtId="0" fontId="19" fillId="0" borderId="0" applyFill="0"/>
    <xf numFmtId="0" fontId="4" fillId="0" borderId="0">
      <alignment vertical="center"/>
    </xf>
    <xf numFmtId="0" fontId="3" fillId="0" borderId="0">
      <alignment vertical="center"/>
    </xf>
    <xf numFmtId="0" fontId="3" fillId="0" borderId="0">
      <alignment vertical="center"/>
    </xf>
  </cellStyleXfs>
  <cellXfs count="553">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49" fontId="29" fillId="0" borderId="0" xfId="0" applyNumberFormat="1" applyFont="1" applyAlignment="1">
      <alignment horizontal="righ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4" xfId="0" applyFont="1" applyBorder="1" applyAlignment="1">
      <alignment horizontal="center" vertical="center"/>
    </xf>
    <xf numFmtId="0" fontId="29" fillId="0" borderId="17" xfId="0" applyFont="1" applyBorder="1" applyAlignment="1">
      <alignment horizontal="center" vertical="center"/>
    </xf>
    <xf numFmtId="0" fontId="0" fillId="0" borderId="26" xfId="0" applyBorder="1">
      <alignment vertical="center"/>
    </xf>
    <xf numFmtId="0" fontId="29" fillId="0" borderId="21" xfId="0" applyFont="1" applyBorder="1" applyAlignment="1">
      <alignment horizontal="center" vertical="center"/>
    </xf>
    <xf numFmtId="0" fontId="33" fillId="3" borderId="6" xfId="0" applyFont="1" applyFill="1" applyBorder="1" applyAlignment="1">
      <alignment horizontal="center" vertical="center"/>
    </xf>
    <xf numFmtId="0" fontId="33" fillId="3" borderId="7" xfId="0" applyFont="1" applyFill="1" applyBorder="1" applyAlignment="1">
      <alignment horizontal="center" vertical="center"/>
    </xf>
    <xf numFmtId="0" fontId="29" fillId="0" borderId="17" xfId="0" applyFont="1" applyBorder="1" applyAlignment="1">
      <alignment horizontal="center" vertical="center" wrapText="1"/>
    </xf>
    <xf numFmtId="0" fontId="38" fillId="3" borderId="6" xfId="0" applyFont="1" applyFill="1" applyBorder="1" applyAlignment="1">
      <alignment horizontal="center" vertical="center"/>
    </xf>
    <xf numFmtId="0" fontId="29" fillId="0" borderId="6"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29" fillId="5" borderId="0" xfId="0" applyFont="1" applyFill="1" applyAlignment="1">
      <alignment horizontal="right" vertical="center"/>
    </xf>
    <xf numFmtId="0" fontId="29" fillId="5" borderId="34" xfId="0" applyFont="1" applyFill="1" applyBorder="1">
      <alignment vertical="center"/>
    </xf>
    <xf numFmtId="0" fontId="29" fillId="5" borderId="35" xfId="0" applyFont="1" applyFill="1" applyBorder="1">
      <alignment vertical="center"/>
    </xf>
    <xf numFmtId="0" fontId="29" fillId="5" borderId="36" xfId="0" applyFont="1" applyFill="1" applyBorder="1">
      <alignment vertical="center"/>
    </xf>
    <xf numFmtId="0" fontId="29" fillId="5" borderId="0" xfId="0" applyFont="1" applyFill="1" applyBorder="1" applyAlignment="1">
      <alignment horizontal="right" vertical="center"/>
    </xf>
    <xf numFmtId="0" fontId="29" fillId="5" borderId="37" xfId="0" applyFont="1" applyFill="1" applyBorder="1">
      <alignment vertical="center"/>
    </xf>
    <xf numFmtId="0" fontId="29" fillId="5" borderId="0" xfId="0" applyFont="1" applyFill="1" applyBorder="1">
      <alignment vertical="center"/>
    </xf>
    <xf numFmtId="0" fontId="29" fillId="5" borderId="38" xfId="0" applyFont="1" applyFill="1" applyBorder="1">
      <alignment vertical="center"/>
    </xf>
    <xf numFmtId="0" fontId="29" fillId="5" borderId="39" xfId="0" applyFont="1" applyFill="1" applyBorder="1" applyAlignment="1">
      <alignment horizontal="right" vertical="center"/>
    </xf>
    <xf numFmtId="0" fontId="29" fillId="5" borderId="40" xfId="0" applyFont="1" applyFill="1" applyBorder="1" applyAlignment="1">
      <alignment horizontal="center" vertical="center"/>
    </xf>
    <xf numFmtId="0" fontId="29" fillId="5" borderId="40" xfId="0" applyFont="1" applyFill="1" applyBorder="1" applyAlignment="1">
      <alignment horizontal="left" vertical="center"/>
    </xf>
    <xf numFmtId="0" fontId="29" fillId="5" borderId="41" xfId="0" applyFont="1" applyFill="1" applyBorder="1">
      <alignment vertical="center"/>
    </xf>
    <xf numFmtId="0" fontId="29"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9" fillId="0" borderId="0" xfId="0" applyFont="1" applyFill="1" applyBorder="1" applyAlignment="1" applyProtection="1">
      <alignment horizontal="right" vertical="center"/>
    </xf>
    <xf numFmtId="0" fontId="29" fillId="0" borderId="42" xfId="0" applyFont="1" applyBorder="1" applyAlignment="1">
      <alignment vertical="center"/>
    </xf>
    <xf numFmtId="0" fontId="29" fillId="0" borderId="47" xfId="0" applyFont="1" applyBorder="1" applyAlignment="1">
      <alignment vertical="center"/>
    </xf>
    <xf numFmtId="0" fontId="29" fillId="0" borderId="50" xfId="0" applyFont="1" applyBorder="1" applyAlignment="1">
      <alignment vertical="center"/>
    </xf>
    <xf numFmtId="0" fontId="41" fillId="0" borderId="0" xfId="0" applyFont="1" applyBorder="1" applyAlignment="1">
      <alignment vertical="center"/>
    </xf>
    <xf numFmtId="0" fontId="30" fillId="0" borderId="0" xfId="0" applyFont="1" applyAlignment="1">
      <alignment horizontal="center" vertical="center"/>
    </xf>
    <xf numFmtId="0" fontId="47" fillId="5" borderId="0" xfId="0" applyFont="1" applyFill="1" applyAlignment="1">
      <alignment vertical="center"/>
    </xf>
    <xf numFmtId="0" fontId="32" fillId="0" borderId="0" xfId="0" applyFont="1">
      <alignment vertical="center"/>
    </xf>
    <xf numFmtId="0" fontId="32" fillId="0" borderId="3" xfId="0" applyFont="1" applyBorder="1" applyAlignment="1">
      <alignment horizontal="center" vertical="center"/>
    </xf>
    <xf numFmtId="0" fontId="29" fillId="0" borderId="0" xfId="0" applyFont="1" applyFill="1" applyAlignment="1">
      <alignment horizontal="center" vertical="center"/>
    </xf>
    <xf numFmtId="0" fontId="26" fillId="0" borderId="0" xfId="1" applyFont="1" applyFill="1" applyBorder="1" applyAlignment="1" applyProtection="1">
      <alignment horizontal="center" vertical="center"/>
    </xf>
    <xf numFmtId="0" fontId="31" fillId="0" borderId="0" xfId="0" applyFont="1" applyBorder="1" applyAlignment="1">
      <alignment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2" fillId="5" borderId="0" xfId="0" applyFont="1" applyFill="1" applyAlignment="1">
      <alignment vertical="center"/>
    </xf>
    <xf numFmtId="0" fontId="32" fillId="0" borderId="0" xfId="0" applyFont="1" applyFill="1" applyBorder="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32" fillId="0" borderId="2" xfId="0" applyFont="1" applyFill="1" applyBorder="1" applyAlignment="1" applyProtection="1">
      <alignment horizontal="center" vertical="center"/>
    </xf>
    <xf numFmtId="0" fontId="28" fillId="0" borderId="0" xfId="1" applyAlignment="1" applyProtection="1">
      <alignment horizontal="right" vertical="center" shrinkToFit="1"/>
    </xf>
    <xf numFmtId="0" fontId="28" fillId="0" borderId="0" xfId="1" applyAlignment="1" applyProtection="1">
      <alignment vertical="center"/>
    </xf>
    <xf numFmtId="0" fontId="35" fillId="0" borderId="0" xfId="1" applyFont="1" applyFill="1" applyBorder="1" applyAlignment="1" applyProtection="1">
      <alignment horizontal="center" vertical="center"/>
    </xf>
    <xf numFmtId="0" fontId="32" fillId="0" borderId="0" xfId="1" applyFont="1" applyFill="1" applyBorder="1" applyAlignment="1" applyProtection="1"/>
    <xf numFmtId="0" fontId="0" fillId="0" borderId="0" xfId="0" applyProtection="1">
      <alignment vertical="center"/>
    </xf>
    <xf numFmtId="0" fontId="46" fillId="0" borderId="0" xfId="0" applyFont="1" applyBorder="1" applyAlignment="1" applyProtection="1">
      <alignment vertical="center"/>
    </xf>
    <xf numFmtId="0" fontId="28" fillId="0" borderId="0" xfId="1" applyFont="1" applyAlignment="1" applyProtection="1">
      <alignment vertical="center"/>
    </xf>
    <xf numFmtId="0" fontId="14" fillId="0" borderId="0" xfId="1" applyFont="1" applyAlignment="1" applyProtection="1">
      <alignment horizontal="center" shrinkToFit="1"/>
    </xf>
    <xf numFmtId="0" fontId="16" fillId="0" borderId="0" xfId="1" applyFont="1" applyBorder="1" applyAlignment="1" applyProtection="1">
      <alignment vertical="center" shrinkToFit="1"/>
    </xf>
    <xf numFmtId="0" fontId="19" fillId="0" borderId="0" xfId="1" applyFont="1" applyAlignment="1" applyProtection="1">
      <alignment horizontal="left" vertical="center"/>
    </xf>
    <xf numFmtId="0" fontId="21" fillId="0" borderId="0" xfId="1" applyFont="1" applyBorder="1" applyAlignment="1" applyProtection="1">
      <alignment horizontal="left" vertical="center"/>
    </xf>
    <xf numFmtId="0" fontId="20" fillId="0" borderId="10" xfId="1" applyFont="1" applyBorder="1" applyAlignment="1" applyProtection="1">
      <alignment horizontal="distributed" vertical="center" indent="2"/>
    </xf>
    <xf numFmtId="0" fontId="20" fillId="0" borderId="31" xfId="1" applyFont="1" applyBorder="1" applyAlignment="1" applyProtection="1">
      <alignment horizontal="distributed" vertical="center" indent="1"/>
    </xf>
    <xf numFmtId="5" fontId="26" fillId="0" borderId="18" xfId="1" applyNumberFormat="1" applyFont="1" applyBorder="1" applyAlignment="1" applyProtection="1">
      <alignment vertical="center"/>
    </xf>
    <xf numFmtId="0" fontId="20" fillId="0" borderId="56" xfId="1" applyFont="1" applyBorder="1" applyAlignment="1" applyProtection="1">
      <alignment horizontal="distributed" vertical="center" indent="2"/>
    </xf>
    <xf numFmtId="0" fontId="28" fillId="0" borderId="0" xfId="1" applyBorder="1" applyAlignment="1" applyProtection="1">
      <alignment vertical="center"/>
    </xf>
    <xf numFmtId="0" fontId="35" fillId="0" borderId="0" xfId="1" applyFont="1" applyBorder="1" applyAlignment="1" applyProtection="1">
      <alignment vertical="center" shrinkToFit="1"/>
    </xf>
    <xf numFmtId="0" fontId="22"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7" xfId="0" applyNumberFormat="1" applyFont="1" applyBorder="1" applyAlignment="1" applyProtection="1">
      <alignment horizontal="center" vertical="center" shrinkToFit="1"/>
      <protection locked="0"/>
    </xf>
    <xf numFmtId="0" fontId="32" fillId="0" borderId="0" xfId="0" applyFont="1" applyAlignment="1">
      <alignment vertical="center" shrinkToFit="1"/>
    </xf>
    <xf numFmtId="0" fontId="20" fillId="0" borderId="13" xfId="1" applyFont="1" applyBorder="1" applyAlignment="1" applyProtection="1">
      <alignment horizontal="distributed" vertical="center" indent="1"/>
    </xf>
    <xf numFmtId="0" fontId="17" fillId="0" borderId="0" xfId="1" applyFont="1" applyBorder="1" applyAlignment="1" applyProtection="1">
      <alignment horizontal="center" vertical="center"/>
    </xf>
    <xf numFmtId="0" fontId="20" fillId="0" borderId="46" xfId="1" applyFont="1" applyBorder="1" applyAlignment="1" applyProtection="1">
      <alignment horizontal="center" vertical="center"/>
    </xf>
    <xf numFmtId="0" fontId="20" fillId="7" borderId="13" xfId="1" applyFont="1" applyFill="1" applyBorder="1" applyAlignment="1" applyProtection="1">
      <alignment horizontal="distributed" vertical="center" indent="2"/>
    </xf>
    <xf numFmtId="0" fontId="34" fillId="0" borderId="0" xfId="1" applyFont="1" applyAlignment="1" applyProtection="1">
      <alignment horizontal="center" vertical="center"/>
    </xf>
    <xf numFmtId="0" fontId="29" fillId="0" borderId="3" xfId="0" applyFont="1" applyBorder="1" applyAlignment="1">
      <alignment horizontal="center" vertical="center" shrinkToFit="1"/>
    </xf>
    <xf numFmtId="0" fontId="26" fillId="0" borderId="61" xfId="1" applyNumberFormat="1" applyFont="1" applyBorder="1" applyAlignment="1" applyProtection="1">
      <alignment horizontal="center" vertical="center"/>
      <protection locked="0"/>
    </xf>
    <xf numFmtId="0" fontId="26" fillId="0" borderId="32" xfId="1" applyNumberFormat="1" applyFont="1" applyBorder="1" applyAlignment="1" applyProtection="1">
      <alignment vertical="center"/>
    </xf>
    <xf numFmtId="0" fontId="32" fillId="0" borderId="0" xfId="0" applyFont="1" applyAlignment="1">
      <alignment vertical="center"/>
    </xf>
    <xf numFmtId="0" fontId="26" fillId="0" borderId="59" xfId="1" applyNumberFormat="1" applyFont="1" applyBorder="1" applyAlignment="1" applyProtection="1">
      <alignment horizontal="center" vertical="center"/>
    </xf>
    <xf numFmtId="0" fontId="0" fillId="0" borderId="24" xfId="0" applyBorder="1" applyAlignment="1" applyProtection="1">
      <alignment horizontal="center" vertical="center"/>
    </xf>
    <xf numFmtId="0" fontId="38" fillId="0" borderId="0" xfId="1" applyFont="1" applyAlignment="1" applyProtection="1">
      <alignment vertical="center"/>
    </xf>
    <xf numFmtId="0" fontId="16" fillId="0" borderId="55" xfId="1" applyFont="1" applyBorder="1" applyAlignment="1" applyProtection="1">
      <alignment horizontal="center" vertical="center" shrinkToFit="1"/>
    </xf>
    <xf numFmtId="0" fontId="16" fillId="0" borderId="57" xfId="1" applyFont="1" applyBorder="1" applyAlignment="1" applyProtection="1">
      <alignment horizontal="center" vertical="center" shrinkToFit="1"/>
    </xf>
    <xf numFmtId="0" fontId="29" fillId="0" borderId="29" xfId="0" applyFont="1" applyBorder="1" applyAlignment="1">
      <alignment horizontal="center" vertical="center"/>
    </xf>
    <xf numFmtId="0" fontId="38" fillId="3" borderId="30" xfId="0" applyFont="1" applyFill="1" applyBorder="1" applyAlignment="1">
      <alignment horizontal="center" vertical="center"/>
    </xf>
    <xf numFmtId="0" fontId="29" fillId="0" borderId="30" xfId="0" applyFont="1" applyBorder="1" applyAlignment="1" applyProtection="1">
      <alignment horizontal="center" vertical="center"/>
      <protection locked="0"/>
    </xf>
    <xf numFmtId="0" fontId="33" fillId="3" borderId="30" xfId="0" applyFont="1" applyFill="1" applyBorder="1" applyAlignment="1">
      <alignment horizontal="center" vertical="center"/>
    </xf>
    <xf numFmtId="0" fontId="29" fillId="0" borderId="30" xfId="0" applyFont="1" applyBorder="1" applyAlignment="1" applyProtection="1">
      <alignment horizontal="center" vertical="center" shrinkToFit="1"/>
      <protection locked="0"/>
    </xf>
    <xf numFmtId="0" fontId="29" fillId="2" borderId="29" xfId="0" applyFont="1" applyFill="1" applyBorder="1" applyAlignment="1">
      <alignment horizontal="center" vertical="center"/>
    </xf>
    <xf numFmtId="0" fontId="26" fillId="0" borderId="18" xfId="1" applyNumberFormat="1" applyFont="1" applyBorder="1" applyAlignment="1" applyProtection="1">
      <alignment vertical="center"/>
    </xf>
    <xf numFmtId="0" fontId="29" fillId="0" borderId="44" xfId="0" applyFont="1" applyBorder="1" applyAlignment="1">
      <alignment horizontal="center" vertical="center"/>
    </xf>
    <xf numFmtId="0" fontId="29" fillId="0" borderId="8" xfId="0" applyFont="1" applyBorder="1" applyAlignment="1">
      <alignment horizontal="center" vertical="center"/>
    </xf>
    <xf numFmtId="0" fontId="29" fillId="0" borderId="64" xfId="0" applyFont="1" applyBorder="1" applyAlignment="1" applyProtection="1">
      <alignment horizontal="center" vertical="center"/>
      <protection locked="0"/>
    </xf>
    <xf numFmtId="0" fontId="29" fillId="0" borderId="23" xfId="0" applyFont="1" applyBorder="1" applyAlignment="1" applyProtection="1">
      <alignment horizontal="center" vertical="center" shrinkToFit="1"/>
      <protection locked="0"/>
    </xf>
    <xf numFmtId="0" fontId="29" fillId="0" borderId="8" xfId="0" applyFont="1" applyBorder="1" applyAlignment="1" applyProtection="1">
      <alignment horizontal="center" vertical="center" shrinkToFit="1"/>
      <protection locked="0"/>
    </xf>
    <xf numFmtId="0" fontId="29" fillId="0" borderId="64" xfId="0" applyFont="1" applyBorder="1" applyAlignment="1" applyProtection="1">
      <alignment horizontal="center" vertical="center" shrinkToFit="1"/>
      <protection locked="0"/>
    </xf>
    <xf numFmtId="2" fontId="29" fillId="0" borderId="9" xfId="0" applyNumberFormat="1" applyFont="1" applyBorder="1" applyAlignment="1" applyProtection="1">
      <alignment horizontal="center" vertical="center" shrinkToFit="1"/>
      <protection locked="0"/>
    </xf>
    <xf numFmtId="0" fontId="29" fillId="0" borderId="44" xfId="0" applyFont="1" applyBorder="1" applyAlignment="1">
      <alignment horizontal="right" vertical="center"/>
    </xf>
    <xf numFmtId="0" fontId="30" fillId="0" borderId="44" xfId="0" applyFont="1" applyBorder="1" applyAlignment="1">
      <alignment horizontal="center" vertical="center"/>
    </xf>
    <xf numFmtId="0" fontId="29" fillId="0" borderId="44" xfId="0" applyFont="1" applyBorder="1" applyAlignment="1">
      <alignment vertical="center"/>
    </xf>
    <xf numFmtId="0" fontId="62" fillId="5" borderId="0" xfId="0" applyFont="1" applyFill="1" applyAlignment="1">
      <alignment vertical="center"/>
    </xf>
    <xf numFmtId="0" fontId="29" fillId="0" borderId="30" xfId="0" applyNumberFormat="1" applyFont="1" applyBorder="1" applyAlignment="1" applyProtection="1">
      <alignment horizontal="center" vertical="center"/>
      <protection locked="0"/>
    </xf>
    <xf numFmtId="0" fontId="7" fillId="0" borderId="0" xfId="4" applyAlignment="1"/>
    <xf numFmtId="0" fontId="7" fillId="0" borderId="0" xfId="4">
      <alignment vertical="center"/>
    </xf>
    <xf numFmtId="0" fontId="33" fillId="3" borderId="7" xfId="0" applyFont="1" applyFill="1" applyBorder="1" applyAlignment="1" applyProtection="1">
      <alignment horizontal="center" vertical="center"/>
    </xf>
    <xf numFmtId="0" fontId="33" fillId="3" borderId="3" xfId="0" applyNumberFormat="1" applyFont="1" applyFill="1" applyBorder="1" applyAlignment="1">
      <alignment horizontal="center" vertical="center"/>
    </xf>
    <xf numFmtId="0" fontId="29" fillId="0" borderId="0" xfId="0" applyFont="1" applyFill="1">
      <alignment vertical="center"/>
    </xf>
    <xf numFmtId="0" fontId="73" fillId="0" borderId="0" xfId="0" applyFont="1" applyBorder="1" applyAlignment="1"/>
    <xf numFmtId="0" fontId="74" fillId="0" borderId="0" xfId="0" applyFont="1" applyBorder="1" applyAlignment="1">
      <alignment vertical="center"/>
    </xf>
    <xf numFmtId="0" fontId="73" fillId="0" borderId="0" xfId="0" applyFont="1" applyBorder="1" applyAlignment="1">
      <alignment vertical="top"/>
    </xf>
    <xf numFmtId="180" fontId="29" fillId="0" borderId="0" xfId="0" applyNumberFormat="1"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pplyProtection="1">
      <alignment horizontal="left" vertical="center" wrapText="1" indent="1"/>
    </xf>
    <xf numFmtId="0" fontId="78" fillId="0" borderId="0" xfId="0" applyFont="1" applyAlignment="1" applyProtection="1">
      <alignment horizontal="left" vertical="center" wrapText="1" indent="1"/>
    </xf>
    <xf numFmtId="0" fontId="78" fillId="0" borderId="0" xfId="0" applyFont="1" applyProtection="1">
      <alignment vertical="center"/>
    </xf>
    <xf numFmtId="0" fontId="74" fillId="0" borderId="0" xfId="0" applyFont="1" applyBorder="1" applyAlignment="1">
      <alignment horizontal="left" vertical="center"/>
    </xf>
    <xf numFmtId="0" fontId="81" fillId="0" borderId="0" xfId="0" applyFont="1">
      <alignment vertical="center"/>
    </xf>
    <xf numFmtId="0" fontId="82"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5" borderId="40" xfId="0" applyFont="1" applyFill="1" applyBorder="1" applyAlignment="1">
      <alignment horizontal="right" vertical="center"/>
    </xf>
    <xf numFmtId="0" fontId="85" fillId="0" borderId="0" xfId="0" applyFont="1">
      <alignment vertical="center"/>
    </xf>
    <xf numFmtId="5" fontId="26" fillId="0" borderId="69" xfId="1" applyNumberFormat="1" applyFont="1" applyBorder="1" applyAlignment="1" applyProtection="1">
      <alignment vertical="center"/>
    </xf>
    <xf numFmtId="0" fontId="87" fillId="0" borderId="0" xfId="0" applyFont="1" applyProtection="1">
      <alignment vertical="center"/>
    </xf>
    <xf numFmtId="0" fontId="88" fillId="0" borderId="42" xfId="1" applyFont="1" applyBorder="1" applyAlignment="1" applyProtection="1">
      <alignment horizontal="distributed" vertical="center" indent="1"/>
    </xf>
    <xf numFmtId="0" fontId="89" fillId="0" borderId="0" xfId="0" applyFont="1" applyAlignment="1">
      <alignment vertical="center"/>
    </xf>
    <xf numFmtId="0" fontId="90" fillId="0" borderId="0" xfId="0" applyFont="1" applyAlignment="1">
      <alignment vertical="center"/>
    </xf>
    <xf numFmtId="0" fontId="92" fillId="0" borderId="0" xfId="0" applyFont="1" applyProtection="1">
      <alignment vertical="center"/>
    </xf>
    <xf numFmtId="0" fontId="93" fillId="0" borderId="0" xfId="0" applyFont="1" applyProtection="1">
      <alignment vertical="center"/>
    </xf>
    <xf numFmtId="0" fontId="94" fillId="0" borderId="0" xfId="7">
      <alignment vertical="center"/>
    </xf>
    <xf numFmtId="0" fontId="94" fillId="0" borderId="73" xfId="7" applyBorder="1" applyAlignment="1">
      <alignment horizontal="left" vertical="top" wrapText="1"/>
    </xf>
    <xf numFmtId="0" fontId="97" fillId="0" borderId="0" xfId="7" applyFont="1" applyAlignment="1">
      <alignment horizontal="left" vertical="top"/>
    </xf>
    <xf numFmtId="0" fontId="99" fillId="0" borderId="0" xfId="7" applyFont="1" applyAlignment="1">
      <alignment horizontal="left" vertical="top"/>
    </xf>
    <xf numFmtId="0" fontId="99" fillId="0" borderId="0" xfId="0" applyFont="1" applyAlignment="1">
      <alignment horizontal="left" vertical="top"/>
    </xf>
    <xf numFmtId="0" fontId="96" fillId="0" borderId="73" xfId="7" applyFont="1" applyBorder="1" applyAlignment="1">
      <alignment horizontal="center" vertical="center" wrapText="1"/>
    </xf>
    <xf numFmtId="0" fontId="18" fillId="0" borderId="73" xfId="7" applyFont="1" applyBorder="1" applyAlignment="1">
      <alignment horizontal="center" vertical="center" wrapText="1"/>
    </xf>
    <xf numFmtId="181" fontId="96" fillId="0" borderId="73" xfId="7" applyNumberFormat="1" applyFont="1" applyBorder="1" applyAlignment="1">
      <alignment horizontal="center" vertical="center" wrapText="1"/>
    </xf>
    <xf numFmtId="49" fontId="96" fillId="0" borderId="73" xfId="7" applyNumberFormat="1" applyFont="1" applyBorder="1" applyAlignment="1">
      <alignment horizontal="center" vertical="center" wrapText="1"/>
    </xf>
    <xf numFmtId="0" fontId="96" fillId="0" borderId="73" xfId="7" applyFont="1" applyBorder="1" applyAlignment="1">
      <alignment horizontal="left" vertical="center" wrapText="1"/>
    </xf>
    <xf numFmtId="0" fontId="101" fillId="0" borderId="73" xfId="7" applyFont="1" applyBorder="1" applyAlignment="1">
      <alignment horizontal="left" vertical="center" wrapText="1"/>
    </xf>
    <xf numFmtId="0" fontId="96" fillId="0" borderId="75" xfId="7" applyFont="1" applyBorder="1" applyAlignment="1">
      <alignment horizontal="center" vertical="center" wrapText="1"/>
    </xf>
    <xf numFmtId="0" fontId="101" fillId="0" borderId="73" xfId="7" applyFont="1" applyBorder="1" applyAlignment="1">
      <alignment horizontal="right" vertical="center" wrapText="1"/>
    </xf>
    <xf numFmtId="0" fontId="18" fillId="0" borderId="3" xfId="7" applyFont="1" applyBorder="1" applyAlignment="1">
      <alignment vertical="center"/>
    </xf>
    <xf numFmtId="0" fontId="18" fillId="0" borderId="30" xfId="7" applyFont="1" applyBorder="1" applyAlignment="1">
      <alignment horizontal="center" vertical="center"/>
    </xf>
    <xf numFmtId="0" fontId="103" fillId="0" borderId="0" xfId="7" applyFont="1" applyAlignment="1">
      <alignment horizontal="left" vertical="top"/>
    </xf>
    <xf numFmtId="0" fontId="60" fillId="0" borderId="0" xfId="0" applyFont="1" applyAlignment="1">
      <alignment vertical="center"/>
    </xf>
    <xf numFmtId="0" fontId="0" fillId="0" borderId="0" xfId="0" applyAlignment="1">
      <alignment horizontal="center" vertical="center"/>
    </xf>
    <xf numFmtId="0" fontId="0" fillId="0" borderId="1" xfId="0" applyBorder="1">
      <alignment vertical="center"/>
    </xf>
    <xf numFmtId="0" fontId="0" fillId="0" borderId="81" xfId="0" applyBorder="1">
      <alignment vertical="center"/>
    </xf>
    <xf numFmtId="0" fontId="0" fillId="0" borderId="64" xfId="0" applyBorder="1">
      <alignment vertical="center"/>
    </xf>
    <xf numFmtId="0" fontId="0" fillId="0" borderId="82" xfId="0" applyBorder="1">
      <alignment vertical="center"/>
    </xf>
    <xf numFmtId="0" fontId="0" fillId="0" borderId="2" xfId="0" applyBorder="1">
      <alignment vertical="center"/>
    </xf>
    <xf numFmtId="0" fontId="0" fillId="0" borderId="67" xfId="0" applyBorder="1">
      <alignment vertical="center"/>
    </xf>
    <xf numFmtId="0" fontId="0" fillId="0" borderId="83" xfId="0" applyBorder="1">
      <alignment vertical="center"/>
    </xf>
    <xf numFmtId="0" fontId="29" fillId="0" borderId="3" xfId="0" applyNumberFormat="1" applyFont="1" applyBorder="1" applyAlignment="1" applyProtection="1">
      <alignment horizontal="center" vertical="center" shrinkToFit="1"/>
      <protection locked="0"/>
    </xf>
    <xf numFmtId="0" fontId="29" fillId="0" borderId="19" xfId="0" applyNumberFormat="1" applyFont="1" applyBorder="1" applyAlignment="1" applyProtection="1">
      <alignment horizontal="center" vertical="center" shrinkToFit="1"/>
      <protection locked="0"/>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17" xfId="0" applyFont="1" applyBorder="1" applyAlignment="1">
      <alignment vertical="center"/>
    </xf>
    <xf numFmtId="0" fontId="0" fillId="0" borderId="0" xfId="0" applyAlignment="1" applyProtection="1">
      <alignment horizontal="right" vertical="center"/>
    </xf>
    <xf numFmtId="0" fontId="33" fillId="3" borderId="14" xfId="0" applyFont="1" applyFill="1" applyBorder="1" applyAlignment="1">
      <alignment horizontal="center" vertical="center"/>
    </xf>
    <xf numFmtId="0" fontId="29" fillId="0" borderId="14" xfId="0" applyFont="1" applyBorder="1" applyAlignment="1" applyProtection="1">
      <alignment horizontal="center" vertical="center" shrinkToFit="1"/>
      <protection locked="0"/>
    </xf>
    <xf numFmtId="0" fontId="29" fillId="0" borderId="81" xfId="0" applyFont="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protection locked="0"/>
    </xf>
    <xf numFmtId="0" fontId="15" fillId="0" borderId="60" xfId="1" applyFont="1" applyBorder="1" applyAlignment="1" applyProtection="1">
      <alignment horizontal="center" vertical="center" shrinkToFit="1"/>
    </xf>
    <xf numFmtId="0" fontId="17" fillId="0" borderId="33" xfId="1" applyFont="1" applyBorder="1" applyAlignment="1" applyProtection="1">
      <alignment horizontal="center" vertical="center"/>
    </xf>
    <xf numFmtId="0" fontId="69" fillId="0" borderId="68" xfId="0" applyFont="1" applyBorder="1" applyAlignment="1">
      <alignment horizontal="center" vertical="center" wrapText="1"/>
    </xf>
    <xf numFmtId="0" fontId="33" fillId="3" borderId="14" xfId="0" applyNumberFormat="1" applyFont="1" applyFill="1" applyBorder="1" applyAlignment="1">
      <alignment horizontal="center" vertical="center"/>
    </xf>
    <xf numFmtId="0" fontId="29" fillId="0" borderId="14" xfId="0" applyNumberFormat="1" applyFont="1" applyBorder="1" applyAlignment="1" applyProtection="1">
      <alignment horizontal="center" vertical="center" shrinkToFit="1"/>
      <protection locked="0"/>
    </xf>
    <xf numFmtId="0" fontId="0" fillId="0" borderId="0" xfId="0" applyAlignment="1"/>
    <xf numFmtId="0" fontId="108" fillId="0" borderId="0" xfId="0" applyFont="1" applyAlignment="1">
      <alignment vertical="center"/>
    </xf>
    <xf numFmtId="0" fontId="44" fillId="0" borderId="0" xfId="0" applyFont="1" applyFill="1" applyBorder="1" applyAlignment="1">
      <alignment vertical="center" shrinkToFit="1"/>
    </xf>
    <xf numFmtId="0" fontId="109" fillId="0" borderId="0" xfId="0" applyFont="1" applyAlignment="1">
      <alignment vertical="center"/>
    </xf>
    <xf numFmtId="0" fontId="29" fillId="0" borderId="3"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112" fillId="0" borderId="33" xfId="1" applyFont="1" applyBorder="1" applyAlignment="1" applyProtection="1">
      <alignment horizontal="center" vertical="center"/>
    </xf>
    <xf numFmtId="2" fontId="29" fillId="2" borderId="7" xfId="0" applyNumberFormat="1" applyFont="1" applyFill="1" applyBorder="1" applyAlignment="1" applyProtection="1">
      <alignment horizontal="center" vertical="center" shrinkToFit="1"/>
      <protection locked="0"/>
    </xf>
    <xf numFmtId="2" fontId="29" fillId="2" borderId="22" xfId="0" applyNumberFormat="1" applyFont="1" applyFill="1" applyBorder="1" applyAlignment="1" applyProtection="1">
      <alignment horizontal="center" vertical="center" shrinkToFit="1"/>
      <protection locked="0"/>
    </xf>
    <xf numFmtId="0" fontId="53" fillId="0" borderId="0" xfId="6" applyFont="1">
      <alignment vertical="center"/>
    </xf>
    <xf numFmtId="0" fontId="113" fillId="0" borderId="0" xfId="0" applyFont="1" applyFill="1" applyBorder="1" applyAlignment="1">
      <alignment horizontal="center" vertical="center"/>
    </xf>
    <xf numFmtId="0" fontId="29" fillId="0" borderId="0" xfId="0" applyFont="1" applyFill="1" applyBorder="1" applyAlignment="1">
      <alignment horizontal="center" vertical="center"/>
    </xf>
    <xf numFmtId="177" fontId="115" fillId="0" borderId="0" xfId="0" applyNumberFormat="1" applyFont="1" applyFill="1" applyBorder="1" applyAlignment="1">
      <alignment horizontal="center" vertical="center"/>
    </xf>
    <xf numFmtId="0" fontId="114" fillId="0" borderId="0" xfId="6" applyFont="1">
      <alignment vertical="center"/>
    </xf>
    <xf numFmtId="0" fontId="19" fillId="0" borderId="0" xfId="6">
      <alignment vertical="center"/>
    </xf>
    <xf numFmtId="0" fontId="64" fillId="0" borderId="0" xfId="6" applyFont="1" applyAlignment="1">
      <alignment horizontal="left" vertical="center" indent="1"/>
    </xf>
    <xf numFmtId="0" fontId="118" fillId="0" borderId="0" xfId="6" applyFont="1">
      <alignment vertical="center"/>
    </xf>
    <xf numFmtId="183" fontId="118" fillId="0" borderId="0" xfId="6" applyNumberFormat="1" applyFont="1" applyAlignment="1">
      <alignment vertical="center"/>
    </xf>
    <xf numFmtId="183" fontId="12" fillId="0" borderId="0" xfId="6" applyNumberFormat="1" applyFont="1" applyAlignment="1">
      <alignment vertical="center"/>
    </xf>
    <xf numFmtId="182" fontId="118" fillId="0" borderId="0" xfId="6" applyNumberFormat="1" applyFont="1" applyAlignment="1">
      <alignment vertical="center"/>
    </xf>
    <xf numFmtId="183" fontId="118" fillId="0" borderId="0" xfId="6" applyNumberFormat="1" applyFont="1" applyAlignment="1">
      <alignment horizontal="center" vertical="center"/>
    </xf>
    <xf numFmtId="182" fontId="118" fillId="0" borderId="0" xfId="6" applyNumberFormat="1" applyFont="1" applyAlignment="1">
      <alignment horizontal="center" vertical="center"/>
    </xf>
    <xf numFmtId="0" fontId="66" fillId="0" borderId="0" xfId="6" applyFont="1">
      <alignment vertical="center"/>
    </xf>
    <xf numFmtId="0" fontId="8" fillId="0" borderId="0" xfId="3">
      <alignment vertical="center"/>
    </xf>
    <xf numFmtId="0" fontId="122" fillId="0" borderId="0" xfId="3" applyFont="1">
      <alignment vertical="center"/>
    </xf>
    <xf numFmtId="0" fontId="121" fillId="0" borderId="0" xfId="3" applyFont="1">
      <alignment vertical="center"/>
    </xf>
    <xf numFmtId="0" fontId="8" fillId="0" borderId="24" xfId="3" applyBorder="1" applyAlignment="1">
      <alignment horizontal="center" vertical="center"/>
    </xf>
    <xf numFmtId="0" fontId="8" fillId="0" borderId="17" xfId="3" applyBorder="1" applyAlignment="1">
      <alignment horizontal="center" vertical="center"/>
    </xf>
    <xf numFmtId="181" fontId="18" fillId="0" borderId="17" xfId="7" applyNumberFormat="1" applyFont="1" applyBorder="1" applyAlignment="1">
      <alignment horizontal="center" vertical="center" wrapText="1"/>
    </xf>
    <xf numFmtId="181" fontId="18" fillId="0" borderId="28" xfId="7" applyNumberFormat="1" applyFont="1" applyBorder="1" applyAlignment="1">
      <alignment horizontal="center" vertical="center" wrapText="1"/>
    </xf>
    <xf numFmtId="181" fontId="18" fillId="0" borderId="89" xfId="7" applyNumberFormat="1" applyFont="1" applyBorder="1" applyAlignment="1">
      <alignment horizontal="center" vertical="center" wrapText="1"/>
    </xf>
    <xf numFmtId="181" fontId="18" fillId="0" borderId="90" xfId="7" applyNumberFormat="1" applyFont="1" applyBorder="1" applyAlignment="1">
      <alignment horizontal="center" vertical="center" wrapText="1"/>
    </xf>
    <xf numFmtId="0" fontId="8" fillId="0" borderId="6" xfId="3" applyBorder="1" applyAlignment="1">
      <alignment horizontal="center" vertical="center"/>
    </xf>
    <xf numFmtId="0" fontId="8" fillId="0" borderId="3" xfId="3" applyBorder="1" applyAlignment="1">
      <alignment vertical="center" wrapText="1"/>
    </xf>
    <xf numFmtId="0" fontId="8" fillId="0" borderId="3" xfId="3" applyBorder="1">
      <alignment vertical="center"/>
    </xf>
    <xf numFmtId="0" fontId="8" fillId="0" borderId="14" xfId="3" applyBorder="1">
      <alignment vertical="center"/>
    </xf>
    <xf numFmtId="0" fontId="8" fillId="0" borderId="27" xfId="3" applyBorder="1">
      <alignment vertical="center"/>
    </xf>
    <xf numFmtId="0" fontId="8" fillId="0" borderId="3" xfId="3" applyBorder="1" applyAlignment="1">
      <alignment horizontal="right" vertical="center"/>
    </xf>
    <xf numFmtId="0" fontId="8" fillId="0" borderId="14" xfId="3" applyBorder="1" applyAlignment="1">
      <alignment horizontal="right" vertical="center"/>
    </xf>
    <xf numFmtId="0" fontId="8" fillId="0" borderId="27" xfId="3" applyBorder="1" applyAlignment="1">
      <alignment horizontal="right" vertical="center"/>
    </xf>
    <xf numFmtId="0" fontId="8" fillId="0" borderId="25" xfId="3" applyBorder="1" applyAlignment="1">
      <alignment horizontal="center" vertical="center"/>
    </xf>
    <xf numFmtId="0" fontId="8" fillId="0" borderId="19" xfId="3" applyBorder="1">
      <alignment vertical="center"/>
    </xf>
    <xf numFmtId="0" fontId="8" fillId="0" borderId="49" xfId="3" applyBorder="1">
      <alignment vertical="center"/>
    </xf>
    <xf numFmtId="0" fontId="8" fillId="0" borderId="51" xfId="3" applyBorder="1">
      <alignment vertical="center"/>
    </xf>
    <xf numFmtId="0" fontId="28" fillId="0" borderId="0" xfId="3" applyFont="1">
      <alignment vertical="center"/>
    </xf>
    <xf numFmtId="0" fontId="124" fillId="0" borderId="0" xfId="3" applyFont="1">
      <alignment vertical="center"/>
    </xf>
    <xf numFmtId="0" fontId="123" fillId="0" borderId="0" xfId="3" applyFont="1">
      <alignment vertical="center"/>
    </xf>
    <xf numFmtId="0" fontId="123" fillId="0" borderId="0" xfId="3" applyFont="1" applyAlignment="1">
      <alignment horizontal="left" vertical="center"/>
    </xf>
    <xf numFmtId="0" fontId="28" fillId="0" borderId="0" xfId="3" applyFont="1" applyAlignment="1">
      <alignment horizontal="left" vertical="center"/>
    </xf>
    <xf numFmtId="0" fontId="74" fillId="0" borderId="0" xfId="0" applyFont="1" applyBorder="1" applyAlignment="1">
      <alignment horizontal="center" vertical="center"/>
    </xf>
    <xf numFmtId="5" fontId="26" fillId="0" borderId="45" xfId="1" applyNumberFormat="1" applyFont="1" applyBorder="1" applyAlignment="1" applyProtection="1">
      <alignment vertical="center"/>
    </xf>
    <xf numFmtId="0" fontId="91" fillId="0" borderId="57" xfId="1" applyFont="1" applyBorder="1" applyAlignment="1" applyProtection="1">
      <alignment horizontal="distributed" vertical="center" indent="1"/>
    </xf>
    <xf numFmtId="0" fontId="29" fillId="0" borderId="45" xfId="0" applyFont="1" applyBorder="1" applyAlignment="1">
      <alignment vertical="center"/>
    </xf>
    <xf numFmtId="0" fontId="114" fillId="0" borderId="0" xfId="6" applyFont="1" applyAlignment="1">
      <alignment vertical="center"/>
    </xf>
    <xf numFmtId="0" fontId="0" fillId="5" borderId="0" xfId="0" applyFill="1">
      <alignment vertical="center"/>
    </xf>
    <xf numFmtId="0" fontId="130" fillId="0" borderId="0" xfId="6" applyFont="1">
      <alignment vertical="center"/>
    </xf>
    <xf numFmtId="0" fontId="115" fillId="0" borderId="0" xfId="6" applyFont="1">
      <alignment vertical="center"/>
    </xf>
    <xf numFmtId="0" fontId="117" fillId="0" borderId="0" xfId="6" applyFont="1">
      <alignment vertical="center"/>
    </xf>
    <xf numFmtId="183" fontId="118" fillId="0" borderId="0" xfId="6" applyNumberFormat="1" applyFont="1" applyAlignment="1">
      <alignment vertical="center" shrinkToFit="1"/>
    </xf>
    <xf numFmtId="0" fontId="132" fillId="0" borderId="0" xfId="6" applyFont="1">
      <alignment vertical="center"/>
    </xf>
    <xf numFmtId="0" fontId="134" fillId="0" borderId="0" xfId="0" applyFont="1">
      <alignment vertical="center"/>
    </xf>
    <xf numFmtId="0" fontId="119" fillId="0" borderId="0" xfId="0" applyFont="1">
      <alignment vertical="center"/>
    </xf>
    <xf numFmtId="0" fontId="135" fillId="0" borderId="0" xfId="0" applyFont="1">
      <alignment vertical="center"/>
    </xf>
    <xf numFmtId="0" fontId="135" fillId="5" borderId="0" xfId="0" applyFont="1" applyFill="1">
      <alignment vertical="center"/>
    </xf>
    <xf numFmtId="0" fontId="29" fillId="0" borderId="3" xfId="0" applyFont="1" applyBorder="1" applyAlignment="1">
      <alignment horizontal="center" vertical="center"/>
    </xf>
    <xf numFmtId="0" fontId="29" fillId="5" borderId="3" xfId="0" applyFont="1" applyFill="1" applyBorder="1" applyAlignment="1">
      <alignment horizontal="center" vertical="center"/>
    </xf>
    <xf numFmtId="0" fontId="30" fillId="6" borderId="3" xfId="0" applyFont="1" applyFill="1" applyBorder="1" applyAlignment="1">
      <alignment vertical="center"/>
    </xf>
    <xf numFmtId="0" fontId="29" fillId="0" borderId="3" xfId="0" applyFont="1" applyFill="1" applyBorder="1" applyAlignment="1">
      <alignment horizontal="center" vertical="center"/>
    </xf>
    <xf numFmtId="0" fontId="29" fillId="0" borderId="14" xfId="0" applyFont="1" applyBorder="1" applyAlignment="1">
      <alignment horizontal="center" vertical="center"/>
    </xf>
    <xf numFmtId="0" fontId="114" fillId="0" borderId="0" xfId="6" applyFont="1" applyAlignment="1">
      <alignment vertical="center" wrapText="1"/>
    </xf>
    <xf numFmtId="0" fontId="19" fillId="0" borderId="0" xfId="6" applyFont="1" applyAlignment="1">
      <alignment vertical="center" wrapText="1"/>
    </xf>
    <xf numFmtId="0" fontId="74" fillId="0" borderId="0" xfId="0" applyFont="1" applyBorder="1" applyAlignment="1">
      <alignment horizontal="center" vertical="center"/>
    </xf>
    <xf numFmtId="0" fontId="64" fillId="0" borderId="0" xfId="6" applyFont="1" applyAlignment="1">
      <alignment vertical="center" wrapText="1"/>
    </xf>
    <xf numFmtId="0" fontId="64" fillId="0" borderId="0" xfId="6" applyFont="1">
      <alignment vertical="center"/>
    </xf>
    <xf numFmtId="0" fontId="129" fillId="0" borderId="0" xfId="6" applyFont="1" applyBorder="1" applyAlignment="1">
      <alignment horizontal="center" vertical="center" wrapText="1"/>
    </xf>
    <xf numFmtId="179" fontId="114" fillId="0" borderId="0" xfId="6" applyNumberFormat="1" applyFont="1" applyAlignment="1">
      <alignment horizontal="center" vertical="center"/>
    </xf>
    <xf numFmtId="177" fontId="53" fillId="0" borderId="0" xfId="6" applyNumberFormat="1" applyFont="1" applyAlignment="1">
      <alignment vertical="center"/>
    </xf>
    <xf numFmtId="0" fontId="64" fillId="0" borderId="0" xfId="6" applyFont="1" applyAlignment="1">
      <alignment horizontal="left" vertical="center"/>
    </xf>
    <xf numFmtId="177" fontId="114" fillId="0" borderId="0" xfId="6" applyNumberFormat="1" applyFont="1" applyAlignment="1">
      <alignment horizontal="left" vertical="center"/>
    </xf>
    <xf numFmtId="177" fontId="64" fillId="0" borderId="0" xfId="6" applyNumberFormat="1" applyFont="1" applyAlignment="1">
      <alignment horizontal="left" vertical="center"/>
    </xf>
    <xf numFmtId="177" fontId="64" fillId="0" borderId="0" xfId="6" applyNumberFormat="1" applyFont="1" applyAlignment="1">
      <alignment vertical="center"/>
    </xf>
    <xf numFmtId="0" fontId="64" fillId="0" borderId="0" xfId="6" applyFont="1" applyAlignment="1">
      <alignment horizontal="left" vertical="center" indent="3"/>
    </xf>
    <xf numFmtId="0" fontId="64" fillId="0" borderId="0" xfId="6" applyFont="1" applyAlignment="1">
      <alignment horizontal="left" vertical="center" indent="2"/>
    </xf>
    <xf numFmtId="177" fontId="64" fillId="0" borderId="0" xfId="6" applyNumberFormat="1" applyFont="1">
      <alignment vertical="center"/>
    </xf>
    <xf numFmtId="0" fontId="114" fillId="0" borderId="0" xfId="6" applyFont="1" applyAlignment="1">
      <alignment vertical="top"/>
    </xf>
    <xf numFmtId="0" fontId="0" fillId="0" borderId="0" xfId="6" applyFont="1">
      <alignment vertical="center"/>
    </xf>
    <xf numFmtId="0" fontId="114" fillId="0" borderId="0" xfId="6" applyFont="1" applyAlignment="1">
      <alignment horizontal="right" vertical="center"/>
    </xf>
    <xf numFmtId="0" fontId="114" fillId="0" borderId="42" xfId="6" applyFont="1" applyBorder="1">
      <alignment vertical="center"/>
    </xf>
    <xf numFmtId="0" fontId="64" fillId="0" borderId="44" xfId="6" applyFont="1" applyBorder="1">
      <alignment vertical="center"/>
    </xf>
    <xf numFmtId="0" fontId="64" fillId="0" borderId="45" xfId="6" applyFont="1" applyBorder="1">
      <alignment vertical="center"/>
    </xf>
    <xf numFmtId="0" fontId="19" fillId="0" borderId="47" xfId="6" applyBorder="1">
      <alignment vertical="center"/>
    </xf>
    <xf numFmtId="0" fontId="19" fillId="0" borderId="0" xfId="6" applyBorder="1">
      <alignment vertical="center"/>
    </xf>
    <xf numFmtId="0" fontId="19" fillId="0" borderId="50" xfId="6" applyBorder="1">
      <alignment vertical="center"/>
    </xf>
    <xf numFmtId="0" fontId="19" fillId="0" borderId="13" xfId="6" applyBorder="1">
      <alignment vertical="center"/>
    </xf>
    <xf numFmtId="0" fontId="19" fillId="0" borderId="33" xfId="6" applyBorder="1">
      <alignment vertical="center"/>
    </xf>
    <xf numFmtId="0" fontId="19" fillId="0" borderId="46" xfId="6" applyBorder="1">
      <alignment vertical="center"/>
    </xf>
    <xf numFmtId="0" fontId="147" fillId="0" borderId="0" xfId="6" applyFont="1">
      <alignment vertical="center"/>
    </xf>
    <xf numFmtId="0" fontId="148" fillId="0" borderId="0" xfId="0" applyFont="1">
      <alignment vertical="center"/>
    </xf>
    <xf numFmtId="0" fontId="29" fillId="11" borderId="91" xfId="0" applyFont="1" applyFill="1" applyBorder="1" applyAlignment="1">
      <alignment horizontal="center" vertical="center"/>
    </xf>
    <xf numFmtId="0" fontId="29" fillId="11" borderId="47" xfId="0" applyFont="1" applyFill="1" applyBorder="1" applyAlignment="1">
      <alignment vertical="center"/>
    </xf>
    <xf numFmtId="0" fontId="29" fillId="11" borderId="57" xfId="0" applyFont="1" applyFill="1" applyBorder="1" applyAlignment="1">
      <alignment horizontal="right" vertical="center"/>
    </xf>
    <xf numFmtId="0" fontId="29" fillId="11" borderId="60" xfId="0" applyFont="1" applyFill="1" applyBorder="1" applyAlignment="1" applyProtection="1">
      <alignment horizontal="center" vertical="center"/>
      <protection locked="0"/>
    </xf>
    <xf numFmtId="2" fontId="29" fillId="11" borderId="32" xfId="0" applyNumberFormat="1" applyFont="1" applyFill="1" applyBorder="1" applyAlignment="1" applyProtection="1">
      <alignment horizontal="center" vertical="center"/>
      <protection locked="0"/>
    </xf>
    <xf numFmtId="2" fontId="29" fillId="11" borderId="43" xfId="0" applyNumberFormat="1" applyFont="1" applyFill="1" applyBorder="1" applyAlignment="1" applyProtection="1">
      <alignment horizontal="center" vertical="center"/>
      <protection locked="0"/>
    </xf>
    <xf numFmtId="2" fontId="29" fillId="11" borderId="18" xfId="0" applyNumberFormat="1" applyFont="1" applyFill="1" applyBorder="1" applyAlignment="1" applyProtection="1">
      <alignment horizontal="center" vertical="center"/>
      <protection locked="0"/>
    </xf>
    <xf numFmtId="0" fontId="29" fillId="11" borderId="55" xfId="0" applyFont="1" applyFill="1" applyBorder="1" applyAlignment="1">
      <alignment horizontal="right" vertical="center"/>
    </xf>
    <xf numFmtId="0" fontId="29" fillId="11" borderId="92" xfId="0" applyFont="1" applyFill="1" applyBorder="1" applyAlignment="1" applyProtection="1">
      <alignment horizontal="center" vertical="center"/>
      <protection locked="0"/>
    </xf>
    <xf numFmtId="2" fontId="29" fillId="11" borderId="46" xfId="0" applyNumberFormat="1" applyFont="1" applyFill="1" applyBorder="1" applyAlignment="1" applyProtection="1">
      <alignment horizontal="center" vertical="center"/>
      <protection locked="0"/>
    </xf>
    <xf numFmtId="2" fontId="29" fillId="11" borderId="33" xfId="0" applyNumberFormat="1" applyFont="1" applyFill="1" applyBorder="1" applyAlignment="1" applyProtection="1">
      <alignment horizontal="center" vertical="center"/>
      <protection locked="0"/>
    </xf>
    <xf numFmtId="2" fontId="29" fillId="11" borderId="93" xfId="0" applyNumberFormat="1" applyFont="1" applyFill="1" applyBorder="1" applyAlignment="1" applyProtection="1">
      <alignment horizontal="center" vertical="center"/>
      <protection locked="0"/>
    </xf>
    <xf numFmtId="0" fontId="29" fillId="12" borderId="0" xfId="0" applyFont="1" applyFill="1">
      <alignment vertical="center"/>
    </xf>
    <xf numFmtId="0" fontId="0" fillId="12" borderId="0" xfId="0" applyFill="1">
      <alignment vertical="center"/>
    </xf>
    <xf numFmtId="0" fontId="29" fillId="12" borderId="0" xfId="0" applyFont="1" applyFill="1" applyProtection="1">
      <alignment vertical="center"/>
    </xf>
    <xf numFmtId="0" fontId="2" fillId="0" borderId="0" xfId="4" applyFont="1" applyAlignment="1"/>
    <xf numFmtId="0" fontId="29" fillId="0" borderId="94" xfId="0" applyFont="1" applyFill="1" applyBorder="1" applyAlignment="1" applyProtection="1">
      <alignment horizontal="center" vertical="center"/>
    </xf>
    <xf numFmtId="0" fontId="29" fillId="0" borderId="94" xfId="0" applyFont="1" applyFill="1" applyBorder="1" applyProtection="1">
      <alignment vertical="center"/>
    </xf>
    <xf numFmtId="0" fontId="29" fillId="0" borderId="94" xfId="0" applyFont="1" applyFill="1" applyBorder="1" applyAlignment="1" applyProtection="1">
      <alignment vertical="center"/>
    </xf>
    <xf numFmtId="0" fontId="0" fillId="0" borderId="94" xfId="0" applyFill="1" applyBorder="1" applyProtection="1">
      <alignment vertical="center"/>
    </xf>
    <xf numFmtId="0" fontId="30" fillId="0" borderId="94" xfId="0" applyFont="1" applyBorder="1" applyAlignment="1" applyProtection="1">
      <alignment vertical="center"/>
    </xf>
    <xf numFmtId="0" fontId="12" fillId="5" borderId="94" xfId="0" applyFont="1" applyFill="1" applyBorder="1" applyAlignment="1" applyProtection="1">
      <alignment vertical="center"/>
    </xf>
    <xf numFmtId="0" fontId="29" fillId="5" borderId="94" xfId="0" applyFont="1" applyFill="1" applyBorder="1" applyAlignment="1" applyProtection="1">
      <alignment horizontal="center" vertical="center"/>
    </xf>
    <xf numFmtId="0" fontId="29" fillId="0" borderId="94" xfId="0" applyFont="1" applyBorder="1" applyAlignment="1" applyProtection="1">
      <alignment horizontal="center" vertical="center"/>
    </xf>
    <xf numFmtId="0" fontId="0" fillId="5" borderId="94" xfId="0" applyFill="1" applyBorder="1" applyProtection="1">
      <alignment vertical="center"/>
    </xf>
    <xf numFmtId="0" fontId="30" fillId="5" borderId="94" xfId="0" applyFont="1" applyFill="1" applyBorder="1" applyAlignment="1" applyProtection="1">
      <alignment vertical="center"/>
    </xf>
    <xf numFmtId="0" fontId="29" fillId="0" borderId="96" xfId="0" applyFont="1" applyFill="1" applyBorder="1" applyProtection="1">
      <alignment vertical="center"/>
    </xf>
    <xf numFmtId="0" fontId="0" fillId="0" borderId="96" xfId="0" applyFill="1" applyBorder="1" applyProtection="1">
      <alignment vertical="center"/>
    </xf>
    <xf numFmtId="0" fontId="29" fillId="0" borderId="100" xfId="0" applyFont="1" applyFill="1" applyBorder="1" applyAlignment="1" applyProtection="1">
      <alignment horizontal="center" vertical="center"/>
    </xf>
    <xf numFmtId="0" fontId="29" fillId="0" borderId="95" xfId="0" applyFont="1" applyFill="1" applyBorder="1" applyAlignment="1" applyProtection="1">
      <alignment horizontal="center" vertical="center"/>
    </xf>
    <xf numFmtId="0" fontId="29" fillId="0" borderId="101" xfId="0" applyFont="1" applyFill="1" applyBorder="1" applyAlignment="1" applyProtection="1">
      <alignment horizontal="center" vertical="center"/>
    </xf>
    <xf numFmtId="0" fontId="40" fillId="0" borderId="101" xfId="0" applyFont="1" applyFill="1" applyBorder="1" applyAlignment="1" applyProtection="1">
      <alignment horizontal="center" vertical="center" shrinkToFit="1"/>
    </xf>
    <xf numFmtId="0" fontId="29" fillId="0" borderId="103" xfId="0" applyFont="1" applyFill="1" applyBorder="1" applyAlignment="1" applyProtection="1">
      <alignment horizontal="center" vertical="center"/>
    </xf>
    <xf numFmtId="0" fontId="40" fillId="0" borderId="103" xfId="0" applyFont="1" applyFill="1" applyBorder="1" applyAlignment="1" applyProtection="1">
      <alignment horizontal="center" vertical="center" shrinkToFit="1"/>
    </xf>
    <xf numFmtId="0" fontId="29" fillId="0" borderId="104" xfId="0" applyFont="1" applyFill="1" applyBorder="1" applyAlignment="1" applyProtection="1">
      <alignment horizontal="center" vertical="center"/>
    </xf>
    <xf numFmtId="0" fontId="40" fillId="0" borderId="104" xfId="0" applyFont="1" applyFill="1" applyBorder="1" applyAlignment="1" applyProtection="1">
      <alignment horizontal="center" vertical="center" shrinkToFit="1"/>
    </xf>
    <xf numFmtId="0" fontId="39" fillId="0" borderId="105" xfId="0" applyFont="1" applyFill="1" applyBorder="1" applyAlignment="1" applyProtection="1">
      <alignment vertical="center"/>
    </xf>
    <xf numFmtId="0" fontId="39" fillId="0" borderId="105" xfId="0" applyFont="1" applyFill="1" applyBorder="1" applyAlignment="1" applyProtection="1">
      <alignment horizontal="right" vertical="center"/>
    </xf>
    <xf numFmtId="0" fontId="39" fillId="0" borderId="94" xfId="0" applyFont="1" applyFill="1" applyBorder="1" applyAlignment="1" applyProtection="1">
      <alignment horizontal="right" vertical="center"/>
    </xf>
    <xf numFmtId="0" fontId="33" fillId="0" borderId="94" xfId="0" applyFont="1" applyFill="1" applyBorder="1" applyAlignment="1" applyProtection="1">
      <alignment horizontal="center" vertical="center"/>
    </xf>
    <xf numFmtId="0" fontId="64" fillId="0" borderId="81" xfId="6" applyFont="1" applyBorder="1">
      <alignment vertical="center"/>
    </xf>
    <xf numFmtId="0" fontId="64" fillId="0" borderId="26" xfId="6" applyFont="1" applyBorder="1">
      <alignment vertical="center"/>
    </xf>
    <xf numFmtId="0" fontId="64" fillId="0" borderId="64" xfId="6" applyFont="1" applyBorder="1">
      <alignment vertical="center"/>
    </xf>
    <xf numFmtId="0" fontId="64" fillId="0" borderId="82" xfId="6" applyFont="1" applyBorder="1">
      <alignment vertical="center"/>
    </xf>
    <xf numFmtId="14" fontId="64" fillId="0" borderId="0" xfId="6" applyNumberFormat="1" applyFont="1" applyBorder="1">
      <alignment vertical="center"/>
    </xf>
    <xf numFmtId="0" fontId="64" fillId="0" borderId="2" xfId="6" applyFont="1" applyBorder="1">
      <alignment vertical="center"/>
    </xf>
    <xf numFmtId="0" fontId="64" fillId="0" borderId="67" xfId="6" applyFont="1" applyBorder="1">
      <alignment vertical="center"/>
    </xf>
    <xf numFmtId="0" fontId="64" fillId="0" borderId="1" xfId="6" applyFont="1" applyBorder="1">
      <alignment vertical="center"/>
    </xf>
    <xf numFmtId="0" fontId="130" fillId="0" borderId="83" xfId="6" applyFont="1" applyBorder="1">
      <alignment vertical="center"/>
    </xf>
    <xf numFmtId="0" fontId="64" fillId="0" borderId="0" xfId="6" applyFont="1">
      <alignment vertical="center"/>
    </xf>
    <xf numFmtId="0" fontId="64" fillId="0" borderId="0" xfId="6" applyFont="1" applyAlignment="1">
      <alignment vertical="center"/>
    </xf>
    <xf numFmtId="0" fontId="64" fillId="0" borderId="0" xfId="6" applyFont="1">
      <alignment vertical="center"/>
    </xf>
    <xf numFmtId="0" fontId="64" fillId="0" borderId="0" xfId="6" applyFont="1" applyAlignment="1">
      <alignment vertical="center"/>
    </xf>
    <xf numFmtId="0" fontId="0" fillId="0" borderId="0" xfId="0" applyAlignment="1">
      <alignment horizontal="center" vertical="center"/>
    </xf>
    <xf numFmtId="0" fontId="18" fillId="0" borderId="0" xfId="6" applyFont="1" applyAlignment="1">
      <alignment vertical="center" wrapText="1"/>
    </xf>
    <xf numFmtId="0" fontId="64" fillId="0" borderId="0" xfId="6" applyFont="1" applyAlignment="1">
      <alignment vertical="top" wrapText="1"/>
    </xf>
    <xf numFmtId="0" fontId="117" fillId="0" borderId="0" xfId="6" applyFont="1" applyAlignment="1">
      <alignment vertical="center"/>
    </xf>
    <xf numFmtId="0" fontId="64" fillId="0" borderId="0" xfId="6" applyFont="1" applyAlignment="1">
      <alignment vertical="center" wrapText="1"/>
    </xf>
    <xf numFmtId="0" fontId="64" fillId="0" borderId="0" xfId="6" applyFont="1">
      <alignment vertical="center"/>
    </xf>
    <xf numFmtId="0" fontId="137" fillId="0" borderId="33" xfId="6" applyFont="1" applyBorder="1" applyAlignment="1">
      <alignment horizontal="center" vertical="center"/>
    </xf>
    <xf numFmtId="0" fontId="19" fillId="0" borderId="47" xfId="6" applyBorder="1" applyAlignment="1">
      <alignment vertical="center" wrapText="1"/>
    </xf>
    <xf numFmtId="0" fontId="19" fillId="0" borderId="0" xfId="6" applyBorder="1" applyAlignment="1">
      <alignment vertical="center" wrapText="1"/>
    </xf>
    <xf numFmtId="0" fontId="19" fillId="0" borderId="50" xfId="6" applyBorder="1" applyAlignment="1">
      <alignment vertical="center" wrapText="1"/>
    </xf>
    <xf numFmtId="0" fontId="64" fillId="0" borderId="0" xfId="6" applyFont="1" applyAlignment="1">
      <alignment horizontal="left" vertical="top" wrapText="1"/>
    </xf>
    <xf numFmtId="0" fontId="145" fillId="0" borderId="0" xfId="6" applyFont="1" applyAlignment="1">
      <alignment vertical="center" wrapText="1"/>
    </xf>
    <xf numFmtId="0" fontId="53" fillId="0" borderId="14" xfId="6" applyFont="1" applyBorder="1" applyAlignment="1">
      <alignment horizontal="center" vertical="center" wrapText="1"/>
    </xf>
    <xf numFmtId="0" fontId="53" fillId="0" borderId="16" xfId="6" applyFont="1" applyBorder="1" applyAlignment="1">
      <alignment horizontal="center" vertical="center" wrapText="1"/>
    </xf>
    <xf numFmtId="0" fontId="53" fillId="0" borderId="30" xfId="6" applyFont="1" applyBorder="1" applyAlignment="1">
      <alignment horizontal="center" vertical="center" wrapText="1"/>
    </xf>
    <xf numFmtId="0" fontId="129" fillId="0" borderId="0" xfId="6" applyFont="1" applyBorder="1" applyAlignment="1">
      <alignment horizontal="center" vertical="center" wrapText="1"/>
    </xf>
    <xf numFmtId="179" fontId="114" fillId="0" borderId="0" xfId="6" applyNumberFormat="1" applyFont="1" applyAlignment="1">
      <alignment horizontal="center" vertical="center"/>
    </xf>
    <xf numFmtId="177" fontId="114" fillId="0" borderId="0" xfId="6" applyNumberFormat="1" applyFont="1" applyAlignment="1">
      <alignment horizontal="left" vertical="center"/>
    </xf>
    <xf numFmtId="0" fontId="64" fillId="0" borderId="0" xfId="6" applyFont="1" applyAlignment="1">
      <alignment vertical="center"/>
    </xf>
    <xf numFmtId="0" fontId="139" fillId="0" borderId="0" xfId="6" applyFont="1" applyBorder="1" applyAlignment="1">
      <alignment vertical="center" wrapText="1"/>
    </xf>
    <xf numFmtId="0" fontId="140" fillId="0" borderId="0" xfId="6" applyFont="1" applyAlignment="1">
      <alignment vertical="center" wrapText="1"/>
    </xf>
    <xf numFmtId="0" fontId="114" fillId="0" borderId="0" xfId="6" applyFont="1" applyAlignment="1">
      <alignment vertical="center" wrapText="1"/>
    </xf>
    <xf numFmtId="0" fontId="114" fillId="0" borderId="0" xfId="6" applyFont="1" applyBorder="1" applyAlignment="1">
      <alignment vertical="center" wrapText="1"/>
    </xf>
    <xf numFmtId="0" fontId="44" fillId="0" borderId="0" xfId="0" applyFont="1" applyFill="1" applyBorder="1" applyAlignment="1">
      <alignment horizontal="center" vertical="center" shrinkToFit="1"/>
    </xf>
    <xf numFmtId="0" fontId="36" fillId="12" borderId="0" xfId="0" applyFont="1" applyFill="1" applyAlignment="1">
      <alignment horizontal="center" vertical="center"/>
    </xf>
    <xf numFmtId="0" fontId="52" fillId="3" borderId="52" xfId="0" applyFont="1" applyFill="1" applyBorder="1" applyAlignment="1">
      <alignment horizontal="center" vertical="center" shrinkToFit="1"/>
    </xf>
    <xf numFmtId="0" fontId="52" fillId="3" borderId="54" xfId="0" applyFont="1" applyFill="1" applyBorder="1" applyAlignment="1">
      <alignment horizontal="center" vertical="center" shrinkToFit="1"/>
    </xf>
    <xf numFmtId="178" fontId="150" fillId="3" borderId="53" xfId="0" applyNumberFormat="1" applyFont="1" applyFill="1" applyBorder="1" applyAlignment="1">
      <alignment horizontal="center" vertical="center"/>
    </xf>
    <xf numFmtId="178" fontId="150" fillId="3" borderId="54" xfId="0" applyNumberFormat="1" applyFont="1" applyFill="1" applyBorder="1" applyAlignment="1">
      <alignment horizontal="center" vertical="center"/>
    </xf>
    <xf numFmtId="0" fontId="41" fillId="0" borderId="16" xfId="0" applyFont="1" applyBorder="1" applyAlignment="1">
      <alignment vertical="center" shrinkToFit="1"/>
    </xf>
    <xf numFmtId="179" fontId="58" fillId="0" borderId="16" xfId="2" applyNumberFormat="1" applyFont="1" applyBorder="1" applyAlignment="1">
      <alignment horizontal="center" vertical="center"/>
    </xf>
    <xf numFmtId="179" fontId="58" fillId="0" borderId="26" xfId="2" applyNumberFormat="1" applyFont="1" applyBorder="1" applyAlignment="1">
      <alignment horizontal="left" vertical="center"/>
    </xf>
    <xf numFmtId="0" fontId="41" fillId="0" borderId="0" xfId="0" applyFont="1" applyBorder="1" applyAlignment="1">
      <alignment horizontal="center" vertical="center" shrinkToFit="1"/>
    </xf>
    <xf numFmtId="0" fontId="74" fillId="0" borderId="0" xfId="0" applyFont="1" applyBorder="1" applyAlignment="1">
      <alignment horizontal="left" vertical="top" wrapText="1"/>
    </xf>
    <xf numFmtId="0" fontId="136" fillId="0" borderId="0" xfId="0" applyFont="1" applyAlignment="1">
      <alignment horizontal="center" vertical="center"/>
    </xf>
    <xf numFmtId="0" fontId="113" fillId="5" borderId="31" xfId="0" applyFont="1" applyFill="1" applyBorder="1" applyAlignment="1">
      <alignment horizontal="center" vertical="center"/>
    </xf>
    <xf numFmtId="0" fontId="113" fillId="5" borderId="32" xfId="0" applyFont="1" applyFill="1" applyBorder="1" applyAlignment="1">
      <alignment horizontal="center" vertical="center"/>
    </xf>
    <xf numFmtId="0" fontId="133" fillId="5" borderId="84" xfId="0" applyFont="1" applyFill="1" applyBorder="1" applyAlignment="1">
      <alignment horizontal="center" vertical="center" shrinkToFit="1"/>
    </xf>
    <xf numFmtId="0" fontId="133" fillId="5" borderId="70" xfId="0" applyFont="1" applyFill="1" applyBorder="1" applyAlignment="1">
      <alignment horizontal="center" vertical="center" shrinkToFit="1"/>
    </xf>
    <xf numFmtId="0" fontId="133" fillId="5" borderId="71" xfId="0" applyFont="1" applyFill="1" applyBorder="1" applyAlignment="1">
      <alignment horizontal="center" vertical="center" shrinkToFit="1"/>
    </xf>
    <xf numFmtId="0" fontId="29" fillId="5" borderId="31" xfId="0" applyFont="1" applyFill="1" applyBorder="1" applyAlignment="1">
      <alignment horizontal="center" vertical="center"/>
    </xf>
    <xf numFmtId="0" fontId="29" fillId="5" borderId="43" xfId="0" applyFont="1" applyFill="1" applyBorder="1" applyAlignment="1">
      <alignment horizontal="center" vertical="center"/>
    </xf>
    <xf numFmtId="177" fontId="137" fillId="5" borderId="31" xfId="0" applyNumberFormat="1" applyFont="1" applyFill="1" applyBorder="1" applyAlignment="1">
      <alignment horizontal="center" vertical="center"/>
    </xf>
    <xf numFmtId="177" fontId="137" fillId="5" borderId="43" xfId="0" applyNumberFormat="1" applyFont="1" applyFill="1" applyBorder="1" applyAlignment="1">
      <alignment horizontal="center" vertical="center"/>
    </xf>
    <xf numFmtId="177" fontId="137" fillId="5" borderId="32" xfId="0" applyNumberFormat="1" applyFont="1" applyFill="1" applyBorder="1" applyAlignment="1">
      <alignment horizontal="center" vertical="center"/>
    </xf>
    <xf numFmtId="0" fontId="74" fillId="0" borderId="0" xfId="0" applyFont="1" applyBorder="1" applyAlignment="1">
      <alignment vertical="top" wrapText="1"/>
    </xf>
    <xf numFmtId="0" fontId="151" fillId="0" borderId="0" xfId="0" applyFont="1" applyFill="1" applyBorder="1" applyAlignment="1">
      <alignment horizontal="center" vertical="center"/>
    </xf>
    <xf numFmtId="0" fontId="105" fillId="0" borderId="14" xfId="0" applyFont="1" applyBorder="1" applyAlignment="1">
      <alignment vertical="center" wrapText="1"/>
    </xf>
    <xf numFmtId="0" fontId="105" fillId="0" borderId="16" xfId="0" applyFont="1" applyBorder="1" applyAlignment="1">
      <alignment vertical="center" wrapText="1"/>
    </xf>
    <xf numFmtId="0" fontId="105" fillId="0" borderId="30" xfId="0" applyFont="1" applyBorder="1" applyAlignment="1">
      <alignment vertical="center" wrapText="1"/>
    </xf>
    <xf numFmtId="0" fontId="74" fillId="0" borderId="0" xfId="0" applyFont="1" applyBorder="1" applyAlignment="1">
      <alignment horizontal="center" vertical="center"/>
    </xf>
    <xf numFmtId="0" fontId="110" fillId="0" borderId="33" xfId="0" applyFont="1" applyBorder="1" applyAlignment="1">
      <alignment horizontal="center" vertical="center"/>
    </xf>
    <xf numFmtId="0" fontId="29" fillId="7" borderId="10" xfId="0" applyFont="1" applyFill="1" applyBorder="1" applyAlignment="1">
      <alignment horizontal="center" vertical="center"/>
    </xf>
    <xf numFmtId="0" fontId="29" fillId="7" borderId="68" xfId="0" applyFont="1" applyFill="1" applyBorder="1" applyAlignment="1">
      <alignment horizontal="center" vertical="center"/>
    </xf>
    <xf numFmtId="0" fontId="29" fillId="7" borderId="15" xfId="0" applyFont="1" applyFill="1" applyBorder="1" applyAlignment="1">
      <alignment horizontal="center" vertical="center"/>
    </xf>
    <xf numFmtId="0" fontId="32" fillId="8" borderId="11" xfId="0" applyFont="1" applyFill="1" applyBorder="1" applyAlignment="1" applyProtection="1">
      <alignment horizontal="center" vertical="center" shrinkToFit="1"/>
    </xf>
    <xf numFmtId="0" fontId="32" fillId="8" borderId="16" xfId="0" applyFont="1" applyFill="1" applyBorder="1" applyAlignment="1" applyProtection="1">
      <alignment horizontal="center" vertical="center" shrinkToFit="1"/>
    </xf>
    <xf numFmtId="0" fontId="32" fillId="8" borderId="27" xfId="0" applyFont="1" applyFill="1" applyBorder="1" applyAlignment="1" applyProtection="1">
      <alignment horizontal="center" vertical="center" shrinkToFit="1"/>
    </xf>
    <xf numFmtId="0" fontId="29" fillId="0" borderId="3" xfId="0" applyFont="1" applyBorder="1" applyAlignment="1">
      <alignment horizontal="distributed" vertical="center" indent="1"/>
    </xf>
    <xf numFmtId="0" fontId="29" fillId="0" borderId="14" xfId="0" applyFont="1" applyBorder="1" applyAlignment="1">
      <alignment horizontal="distributed" vertical="center" indent="1"/>
    </xf>
    <xf numFmtId="0" fontId="32" fillId="8" borderId="6" xfId="0" applyFont="1" applyFill="1" applyBorder="1" applyAlignment="1" applyProtection="1">
      <alignment horizontal="center" vertical="center"/>
    </xf>
    <xf numFmtId="0" fontId="32" fillId="8" borderId="3" xfId="0" applyFont="1" applyFill="1" applyBorder="1" applyAlignment="1" applyProtection="1">
      <alignment horizontal="center" vertical="center"/>
    </xf>
    <xf numFmtId="0" fontId="32" fillId="8" borderId="7" xfId="0" applyFont="1" applyFill="1" applyBorder="1" applyAlignment="1" applyProtection="1">
      <alignment horizontal="center" vertical="center"/>
    </xf>
    <xf numFmtId="0" fontId="32" fillId="0" borderId="6"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42" fillId="0" borderId="47" xfId="0" applyFont="1" applyBorder="1" applyAlignment="1">
      <alignment vertical="center"/>
    </xf>
    <xf numFmtId="0" fontId="42" fillId="0" borderId="0" xfId="0" applyFont="1" applyAlignment="1">
      <alignment vertical="center"/>
    </xf>
    <xf numFmtId="0" fontId="29" fillId="0" borderId="20" xfId="0" applyFont="1" applyBorder="1" applyAlignment="1">
      <alignment horizontal="distributed" vertical="center" indent="1"/>
    </xf>
    <xf numFmtId="0" fontId="29" fillId="0" borderId="67" xfId="0" applyFont="1" applyBorder="1" applyAlignment="1">
      <alignment horizontal="distributed" vertical="center" indent="1"/>
    </xf>
    <xf numFmtId="0" fontId="32" fillId="8" borderId="4" xfId="0" applyFont="1" applyFill="1" applyBorder="1" applyAlignment="1" applyProtection="1">
      <alignment horizontal="center" vertical="center"/>
      <protection locked="0"/>
    </xf>
    <xf numFmtId="0" fontId="32" fillId="8" borderId="20" xfId="0" applyFont="1" applyFill="1" applyBorder="1" applyAlignment="1" applyProtection="1">
      <alignment horizontal="center" vertical="center"/>
      <protection locked="0"/>
    </xf>
    <xf numFmtId="0" fontId="32" fillId="8" borderId="5" xfId="0" applyFont="1" applyFill="1" applyBorder="1" applyAlignment="1" applyProtection="1">
      <alignment horizontal="center" vertical="center"/>
      <protection locked="0"/>
    </xf>
    <xf numFmtId="0" fontId="48" fillId="0" borderId="47" xfId="0" applyFont="1" applyBorder="1" applyAlignment="1">
      <alignment horizontal="left" vertical="center" wrapText="1"/>
    </xf>
    <xf numFmtId="0" fontId="48" fillId="0" borderId="0" xfId="0" applyFont="1" applyBorder="1" applyAlignment="1">
      <alignment horizontal="left" vertical="center" wrapText="1"/>
    </xf>
    <xf numFmtId="0" fontId="32" fillId="5" borderId="24" xfId="0" applyFont="1" applyFill="1" applyBorder="1" applyAlignment="1" applyProtection="1">
      <alignment horizontal="center" vertical="center"/>
    </xf>
    <xf numFmtId="0" fontId="32" fillId="5" borderId="17" xfId="0" applyFont="1" applyFill="1" applyBorder="1" applyAlignment="1" applyProtection="1">
      <alignment horizontal="center" vertical="center"/>
    </xf>
    <xf numFmtId="0" fontId="32" fillId="5" borderId="21" xfId="0" applyFont="1" applyFill="1" applyBorder="1" applyAlignment="1" applyProtection="1">
      <alignment horizontal="center" vertical="center"/>
    </xf>
    <xf numFmtId="0" fontId="29" fillId="0" borderId="60" xfId="0" applyFont="1" applyBorder="1" applyAlignment="1">
      <alignment horizontal="distributed" vertical="center" indent="1"/>
    </xf>
    <xf numFmtId="0" fontId="29" fillId="0" borderId="61" xfId="0" applyFont="1" applyBorder="1" applyAlignment="1">
      <alignment horizontal="distributed" vertical="center" indent="1"/>
    </xf>
    <xf numFmtId="0" fontId="29" fillId="0" borderId="14"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11" xfId="0" applyFont="1" applyBorder="1" applyAlignment="1">
      <alignment horizontal="center" vertical="center"/>
    </xf>
    <xf numFmtId="0" fontId="29" fillId="0" borderId="30" xfId="0" applyFont="1" applyBorder="1" applyAlignment="1">
      <alignment horizontal="center" vertical="center"/>
    </xf>
    <xf numFmtId="0" fontId="29" fillId="0" borderId="49"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104" fillId="0" borderId="31" xfId="0" applyFont="1" applyBorder="1" applyAlignment="1" applyProtection="1">
      <alignment horizontal="center" vertical="center"/>
      <protection locked="0"/>
    </xf>
    <xf numFmtId="0" fontId="104" fillId="0" borderId="43" xfId="0" applyFont="1" applyBorder="1" applyAlignment="1" applyProtection="1">
      <alignment horizontal="center" vertical="center"/>
      <protection locked="0"/>
    </xf>
    <xf numFmtId="0" fontId="104" fillId="0" borderId="32" xfId="0" applyFont="1" applyBorder="1" applyAlignment="1" applyProtection="1">
      <alignment horizontal="center" vertical="center"/>
      <protection locked="0"/>
    </xf>
    <xf numFmtId="0" fontId="29" fillId="0" borderId="12" xfId="0" applyFont="1" applyBorder="1" applyAlignment="1">
      <alignment horizontal="center" vertical="center"/>
    </xf>
    <xf numFmtId="0" fontId="29" fillId="0" borderId="48" xfId="0" applyFont="1" applyBorder="1" applyAlignment="1">
      <alignment horizontal="center" vertical="center"/>
    </xf>
    <xf numFmtId="0" fontId="32" fillId="0" borderId="25"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48" fillId="0" borderId="3" xfId="0" applyFont="1" applyBorder="1" applyAlignment="1">
      <alignment vertical="center" wrapText="1" shrinkToFit="1"/>
    </xf>
    <xf numFmtId="0" fontId="48" fillId="0" borderId="14" xfId="0" applyFont="1" applyBorder="1" applyAlignment="1">
      <alignment vertical="center" shrinkToFit="1"/>
    </xf>
    <xf numFmtId="0" fontId="67" fillId="9" borderId="31" xfId="1" applyFont="1" applyFill="1" applyBorder="1" applyAlignment="1" applyProtection="1">
      <alignment horizontal="center" vertical="center"/>
    </xf>
    <xf numFmtId="0" fontId="67" fillId="9" borderId="58" xfId="1" applyFont="1" applyFill="1" applyBorder="1" applyAlignment="1" applyProtection="1">
      <alignment horizontal="center" vertical="center"/>
    </xf>
    <xf numFmtId="0" fontId="56" fillId="7" borderId="31" xfId="0" applyFont="1" applyFill="1" applyBorder="1" applyAlignment="1" applyProtection="1">
      <alignment horizontal="center" vertical="center"/>
    </xf>
    <xf numFmtId="0" fontId="56" fillId="7" borderId="43" xfId="0" applyFont="1" applyFill="1" applyBorder="1" applyAlignment="1" applyProtection="1">
      <alignment horizontal="center" vertical="center"/>
    </xf>
    <xf numFmtId="0" fontId="56" fillId="7" borderId="32" xfId="0" applyFont="1" applyFill="1" applyBorder="1" applyAlignment="1" applyProtection="1">
      <alignment horizontal="center" vertical="center"/>
    </xf>
    <xf numFmtId="0" fontId="31" fillId="0" borderId="47" xfId="0" applyFont="1" applyFill="1" applyBorder="1" applyAlignment="1">
      <alignment vertical="center"/>
    </xf>
    <xf numFmtId="0" fontId="31" fillId="0" borderId="0" xfId="0" applyFont="1" applyFill="1" applyBorder="1" applyAlignment="1">
      <alignment vertical="center"/>
    </xf>
    <xf numFmtId="0" fontId="29" fillId="0" borderId="11"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65" xfId="0" applyFont="1" applyBorder="1" applyAlignment="1" applyProtection="1">
      <alignment horizontal="center" vertical="center" shrinkToFit="1"/>
      <protection locked="0"/>
    </xf>
    <xf numFmtId="0" fontId="29" fillId="0" borderId="66" xfId="0" applyFont="1" applyBorder="1" applyAlignment="1" applyProtection="1">
      <alignment horizontal="center" vertical="center" shrinkToFit="1"/>
      <protection locked="0"/>
    </xf>
    <xf numFmtId="2" fontId="29" fillId="2" borderId="11" xfId="0" applyNumberFormat="1" applyFont="1" applyFill="1" applyBorder="1" applyAlignment="1" applyProtection="1">
      <alignment horizontal="center" vertical="center" shrinkToFit="1"/>
      <protection locked="0"/>
    </xf>
    <xf numFmtId="2" fontId="29" fillId="2" borderId="27" xfId="0" applyNumberFormat="1" applyFont="1" applyFill="1" applyBorder="1" applyAlignment="1" applyProtection="1">
      <alignment horizontal="center" vertical="center" shrinkToFit="1"/>
      <protection locked="0"/>
    </xf>
    <xf numFmtId="2" fontId="29" fillId="2" borderId="65" xfId="0" applyNumberFormat="1" applyFont="1" applyFill="1" applyBorder="1" applyAlignment="1" applyProtection="1">
      <alignment horizontal="center" vertical="center" shrinkToFit="1"/>
      <protection locked="0"/>
    </xf>
    <xf numFmtId="2" fontId="29" fillId="2" borderId="66" xfId="0" applyNumberFormat="1" applyFont="1" applyFill="1" applyBorder="1" applyAlignment="1" applyProtection="1">
      <alignment horizontal="center" vertical="center" shrinkToFit="1"/>
      <protection locked="0"/>
    </xf>
    <xf numFmtId="0" fontId="149" fillId="10" borderId="10" xfId="0" applyFont="1" applyFill="1" applyBorder="1" applyAlignment="1">
      <alignment horizontal="center" vertical="center"/>
    </xf>
    <xf numFmtId="0" fontId="149" fillId="10" borderId="15"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27" xfId="0" applyFont="1" applyFill="1" applyBorder="1" applyAlignment="1">
      <alignment horizontal="center" vertical="center"/>
    </xf>
    <xf numFmtId="0" fontId="30" fillId="11" borderId="31" xfId="0" applyFont="1" applyFill="1" applyBorder="1" applyAlignment="1">
      <alignment horizontal="center" vertical="center"/>
    </xf>
    <xf numFmtId="0" fontId="30" fillId="11" borderId="43" xfId="0" applyFont="1" applyFill="1" applyBorder="1" applyAlignment="1">
      <alignment horizontal="center" vertical="center"/>
    </xf>
    <xf numFmtId="0" fontId="30" fillId="11" borderId="32" xfId="0" applyFont="1" applyFill="1" applyBorder="1" applyAlignment="1">
      <alignment horizontal="center" vertical="center"/>
    </xf>
    <xf numFmtId="0" fontId="29" fillId="0" borderId="3" xfId="0" applyFont="1" applyFill="1" applyBorder="1" applyAlignment="1">
      <alignment vertical="center" wrapText="1"/>
    </xf>
    <xf numFmtId="0" fontId="29" fillId="11" borderId="47" xfId="0" applyFont="1" applyFill="1" applyBorder="1" applyAlignment="1">
      <alignment horizontal="center" vertical="center"/>
    </xf>
    <xf numFmtId="0" fontId="29" fillId="11" borderId="0" xfId="0" applyFont="1" applyFill="1" applyBorder="1" applyAlignment="1">
      <alignment horizontal="center" vertical="center"/>
    </xf>
    <xf numFmtId="0" fontId="29" fillId="11" borderId="50" xfId="0" applyFont="1" applyFill="1" applyBorder="1" applyAlignment="1">
      <alignment horizontal="center" vertical="center"/>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149" fillId="8" borderId="10" xfId="0" applyFont="1" applyFill="1" applyBorder="1" applyAlignment="1">
      <alignment horizontal="center" vertical="center"/>
    </xf>
    <xf numFmtId="0" fontId="149" fillId="8" borderId="15" xfId="0" applyFont="1" applyFill="1" applyBorder="1" applyAlignment="1">
      <alignment horizontal="center" vertical="center"/>
    </xf>
    <xf numFmtId="0" fontId="29" fillId="0" borderId="42" xfId="0" applyFont="1" applyBorder="1" applyAlignment="1">
      <alignment vertical="center" wrapText="1"/>
    </xf>
    <xf numFmtId="0" fontId="29" fillId="0" borderId="44" xfId="0" applyFont="1" applyBorder="1" applyAlignment="1">
      <alignment vertical="center" wrapText="1"/>
    </xf>
    <xf numFmtId="0" fontId="29" fillId="0" borderId="45" xfId="0" applyFont="1" applyBorder="1" applyAlignment="1">
      <alignment vertical="center" wrapText="1"/>
    </xf>
    <xf numFmtId="0" fontId="29" fillId="0" borderId="47" xfId="0" applyFont="1" applyBorder="1" applyAlignment="1">
      <alignment vertical="center" wrapText="1"/>
    </xf>
    <xf numFmtId="0" fontId="29" fillId="0" borderId="0" xfId="0" applyFont="1" applyBorder="1" applyAlignment="1">
      <alignment vertical="center" wrapText="1"/>
    </xf>
    <xf numFmtId="0" fontId="29" fillId="0" borderId="50" xfId="0" applyFont="1" applyBorder="1" applyAlignment="1">
      <alignment vertical="center" wrapText="1"/>
    </xf>
    <xf numFmtId="0" fontId="29" fillId="0" borderId="13" xfId="0" applyFont="1" applyBorder="1" applyAlignment="1">
      <alignment vertical="center" wrapText="1"/>
    </xf>
    <xf numFmtId="0" fontId="29" fillId="0" borderId="33" xfId="0" applyFont="1" applyBorder="1" applyAlignment="1">
      <alignment vertical="center" wrapText="1"/>
    </xf>
    <xf numFmtId="0" fontId="29" fillId="0" borderId="46" xfId="0" applyFont="1" applyBorder="1" applyAlignment="1">
      <alignment vertical="center" wrapText="1"/>
    </xf>
    <xf numFmtId="0" fontId="32" fillId="0" borderId="31"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32" fillId="0" borderId="32" xfId="0" applyFont="1" applyFill="1" applyBorder="1" applyAlignment="1" applyProtection="1">
      <alignment horizontal="center" vertical="center"/>
    </xf>
    <xf numFmtId="0" fontId="29" fillId="0" borderId="95" xfId="0" applyFont="1" applyFill="1" applyBorder="1" applyAlignment="1" applyProtection="1">
      <alignment horizontal="center" vertical="center"/>
    </xf>
    <xf numFmtId="0" fontId="32" fillId="4" borderId="95" xfId="0" applyFont="1" applyFill="1" applyBorder="1" applyAlignment="1" applyProtection="1">
      <alignment horizontal="center" vertical="center"/>
    </xf>
    <xf numFmtId="0" fontId="32" fillId="3" borderId="95" xfId="0" applyFont="1" applyFill="1" applyBorder="1" applyAlignment="1" applyProtection="1">
      <alignment horizontal="center" vertical="center"/>
    </xf>
    <xf numFmtId="0" fontId="32" fillId="4" borderId="97" xfId="0" applyFont="1" applyFill="1" applyBorder="1" applyAlignment="1" applyProtection="1">
      <alignment horizontal="center" vertical="center"/>
    </xf>
    <xf numFmtId="0" fontId="32" fillId="4" borderId="98" xfId="0" applyFont="1" applyFill="1" applyBorder="1" applyAlignment="1" applyProtection="1">
      <alignment horizontal="center" vertical="center"/>
    </xf>
    <xf numFmtId="0" fontId="32" fillId="4" borderId="99" xfId="0" applyFont="1" applyFill="1" applyBorder="1" applyAlignment="1" applyProtection="1">
      <alignment horizontal="center" vertical="center"/>
    </xf>
    <xf numFmtId="0" fontId="29" fillId="0" borderId="102" xfId="0" applyFont="1" applyFill="1" applyBorder="1" applyAlignment="1" applyProtection="1">
      <alignment horizontal="center" vertical="center"/>
    </xf>
    <xf numFmtId="0" fontId="29" fillId="0" borderId="96" xfId="0" applyFont="1" applyFill="1" applyBorder="1" applyAlignment="1" applyProtection="1">
      <alignment horizontal="center" vertical="center"/>
    </xf>
    <xf numFmtId="0" fontId="29" fillId="0" borderId="100" xfId="0" applyFont="1" applyFill="1" applyBorder="1" applyAlignment="1" applyProtection="1">
      <alignment horizontal="center" vertical="center"/>
    </xf>
    <xf numFmtId="0" fontId="116" fillId="0" borderId="0" xfId="1" applyFont="1" applyAlignment="1" applyProtection="1">
      <alignment horizontal="center" vertical="center"/>
    </xf>
    <xf numFmtId="0" fontId="0" fillId="0" borderId="0" xfId="0" applyAlignment="1" applyProtection="1">
      <alignment horizontal="center" vertical="top" wrapText="1"/>
    </xf>
    <xf numFmtId="176" fontId="45" fillId="0" borderId="0" xfId="1" applyNumberFormat="1" applyFont="1" applyAlignment="1" applyProtection="1">
      <alignment horizontal="distributed" vertical="center" indent="4"/>
    </xf>
    <xf numFmtId="0" fontId="17" fillId="0" borderId="33" xfId="1" applyFont="1" applyBorder="1" applyAlignment="1" applyProtection="1">
      <alignment horizontal="center" vertical="center"/>
    </xf>
    <xf numFmtId="0" fontId="17" fillId="0" borderId="0" xfId="1" applyFont="1" applyBorder="1" applyAlignment="1" applyProtection="1">
      <alignment horizontal="center" vertical="center"/>
    </xf>
    <xf numFmtId="0" fontId="0" fillId="0" borderId="17" xfId="0" applyBorder="1" applyAlignment="1" applyProtection="1">
      <alignment horizontal="center" vertical="center"/>
    </xf>
    <xf numFmtId="0" fontId="0" fillId="0" borderId="21" xfId="0" applyBorder="1" applyAlignment="1" applyProtection="1">
      <alignment horizontal="center" vertical="center"/>
    </xf>
    <xf numFmtId="0" fontId="26" fillId="0" borderId="28" xfId="1" applyNumberFormat="1" applyFont="1" applyBorder="1" applyAlignment="1" applyProtection="1">
      <alignment horizontal="center" vertical="center"/>
    </xf>
    <xf numFmtId="0" fontId="26" fillId="0" borderId="15" xfId="1" applyNumberFormat="1" applyFont="1" applyBorder="1" applyAlignment="1" applyProtection="1">
      <alignment horizontal="center" vertical="center"/>
    </xf>
    <xf numFmtId="0" fontId="26" fillId="0" borderId="62" xfId="1" applyNumberFormat="1" applyFont="1" applyBorder="1" applyAlignment="1" applyProtection="1">
      <alignment horizontal="center" vertical="center"/>
    </xf>
    <xf numFmtId="0" fontId="26" fillId="0" borderId="63" xfId="1" applyNumberFormat="1" applyFont="1" applyBorder="1" applyAlignment="1" applyProtection="1">
      <alignment horizontal="center" vertical="center"/>
    </xf>
    <xf numFmtId="0" fontId="42" fillId="5" borderId="0" xfId="1" applyFont="1" applyFill="1" applyAlignment="1" applyProtection="1">
      <alignment horizontal="center" vertical="center"/>
    </xf>
    <xf numFmtId="0" fontId="55" fillId="0" borderId="0" xfId="1" applyFont="1" applyAlignment="1" applyProtection="1">
      <alignment horizontal="distributed" vertical="center" indent="8" shrinkToFit="1"/>
    </xf>
    <xf numFmtId="0" fontId="15" fillId="0" borderId="61" xfId="1" applyFont="1" applyBorder="1" applyAlignment="1" applyProtection="1">
      <alignment horizontal="center" vertical="center" shrinkToFit="1"/>
    </xf>
    <xf numFmtId="0" fontId="15" fillId="0" borderId="43" xfId="1" applyFont="1" applyBorder="1" applyAlignment="1" applyProtection="1">
      <alignment horizontal="center" vertical="center" shrinkToFit="1"/>
    </xf>
    <xf numFmtId="0" fontId="15" fillId="0" borderId="32" xfId="1" applyFont="1" applyBorder="1" applyAlignment="1" applyProtection="1">
      <alignment horizontal="center" vertical="center" shrinkToFit="1"/>
    </xf>
    <xf numFmtId="0" fontId="24" fillId="0" borderId="31" xfId="1" applyFont="1" applyBorder="1" applyAlignment="1" applyProtection="1">
      <alignment horizontal="center" shrinkToFit="1"/>
    </xf>
    <xf numFmtId="0" fontId="24" fillId="0" borderId="43" xfId="1" applyFont="1" applyBorder="1" applyAlignment="1" applyProtection="1">
      <alignment horizontal="center" shrinkToFit="1"/>
    </xf>
    <xf numFmtId="0" fontId="24" fillId="0" borderId="32" xfId="1" applyFont="1" applyBorder="1" applyAlignment="1" applyProtection="1">
      <alignment horizontal="center" shrinkToFit="1"/>
    </xf>
    <xf numFmtId="0" fontId="35" fillId="0" borderId="0" xfId="0" applyFont="1" applyBorder="1" applyAlignment="1" applyProtection="1">
      <alignment horizontal="center" vertical="center" shrinkToFit="1"/>
    </xf>
    <xf numFmtId="0" fontId="123" fillId="0" borderId="0" xfId="3" applyFont="1" applyAlignment="1">
      <alignment horizontal="left" vertical="center"/>
    </xf>
    <xf numFmtId="0" fontId="28" fillId="0" borderId="0" xfId="3" applyFont="1" applyAlignment="1">
      <alignment horizontal="left" vertical="center"/>
    </xf>
    <xf numFmtId="0" fontId="8" fillId="0" borderId="0" xfId="3" applyAlignment="1">
      <alignment horizontal="center" vertical="center"/>
    </xf>
    <xf numFmtId="0" fontId="119" fillId="0" borderId="85" xfId="3" applyFont="1" applyBorder="1" applyAlignment="1">
      <alignment horizontal="center" vertical="center"/>
    </xf>
    <xf numFmtId="0" fontId="121" fillId="0" borderId="86" xfId="3" applyFont="1" applyBorder="1" applyAlignment="1">
      <alignment horizontal="left" vertical="center" wrapText="1"/>
    </xf>
    <xf numFmtId="0" fontId="87" fillId="0" borderId="87" xfId="3" applyFont="1" applyBorder="1" applyAlignment="1">
      <alignment horizontal="left" vertical="center"/>
    </xf>
    <xf numFmtId="0" fontId="87" fillId="0" borderId="88" xfId="3" applyFont="1" applyBorder="1" applyAlignment="1">
      <alignment horizontal="left" vertical="center"/>
    </xf>
    <xf numFmtId="0" fontId="121" fillId="0" borderId="0" xfId="3" applyFont="1" applyBorder="1" applyAlignment="1">
      <alignment horizontal="left" vertical="center"/>
    </xf>
    <xf numFmtId="0" fontId="94" fillId="0" borderId="74" xfId="7" applyBorder="1" applyAlignment="1">
      <alignment horizontal="left" vertical="top" wrapText="1"/>
    </xf>
    <xf numFmtId="0" fontId="94" fillId="0" borderId="72" xfId="7" applyBorder="1" applyAlignment="1">
      <alignment horizontal="left" vertical="center"/>
    </xf>
    <xf numFmtId="181" fontId="96" fillId="0" borderId="74" xfId="7" applyNumberFormat="1" applyFont="1" applyBorder="1" applyAlignment="1">
      <alignment horizontal="center" vertical="center" wrapText="1"/>
    </xf>
    <xf numFmtId="0" fontId="102" fillId="0" borderId="78" xfId="7" applyFont="1" applyBorder="1" applyAlignment="1">
      <alignment horizontal="center" vertical="center"/>
    </xf>
    <xf numFmtId="0" fontId="102" fillId="0" borderId="79" xfId="7" applyFont="1" applyBorder="1" applyAlignment="1">
      <alignment horizontal="center" vertical="center"/>
    </xf>
    <xf numFmtId="0" fontId="102" fillId="0" borderId="80" xfId="7" applyFont="1" applyBorder="1" applyAlignment="1">
      <alignment horizontal="center" vertical="center"/>
    </xf>
    <xf numFmtId="0" fontId="65" fillId="0" borderId="14" xfId="7" applyFont="1" applyBorder="1" applyAlignment="1">
      <alignment horizontal="center" vertical="center"/>
    </xf>
    <xf numFmtId="0" fontId="65" fillId="0" borderId="16" xfId="7" applyFont="1" applyBorder="1" applyAlignment="1">
      <alignment horizontal="center" vertical="center"/>
    </xf>
    <xf numFmtId="0" fontId="65" fillId="0" borderId="30" xfId="7" applyFont="1" applyBorder="1" applyAlignment="1">
      <alignment horizontal="center" vertical="center"/>
    </xf>
    <xf numFmtId="0" fontId="101" fillId="0" borderId="76" xfId="7" applyFont="1" applyBorder="1" applyAlignment="1">
      <alignment horizontal="right" vertical="center" wrapText="1"/>
    </xf>
    <xf numFmtId="0" fontId="101" fillId="0" borderId="77" xfId="7" applyFont="1" applyBorder="1" applyAlignment="1">
      <alignment horizontal="right"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2" xfId="0" applyBorder="1" applyAlignment="1">
      <alignment horizontal="center" vertical="center"/>
    </xf>
    <xf numFmtId="0" fontId="0" fillId="0" borderId="81" xfId="0" applyBorder="1" applyAlignment="1">
      <alignment horizontal="center" vertical="center"/>
    </xf>
    <xf numFmtId="0" fontId="0" fillId="0" borderId="26"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1" xfId="0" applyBorder="1" applyAlignment="1">
      <alignment horizontal="center" vertical="center"/>
    </xf>
    <xf numFmtId="0" fontId="0" fillId="0" borderId="83" xfId="0"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49" fontId="0" fillId="0" borderId="30" xfId="0" applyNumberFormat="1" applyBorder="1" applyAlignment="1">
      <alignment horizontal="center" vertical="center"/>
    </xf>
  </cellXfs>
  <cellStyles count="15">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7" xfId="12"/>
    <cellStyle name="標準 7 2" xfId="14"/>
    <cellStyle name="標準 8" xfId="13"/>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3</xdr:col>
      <xdr:colOff>226208</xdr:colOff>
      <xdr:row>0</xdr:row>
      <xdr:rowOff>252000</xdr:rowOff>
    </xdr:to>
    <xdr:pic>
      <xdr:nvPicPr>
        <xdr:cNvPr id="2" name="図 1">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abSelected="1" zoomScaleNormal="100" zoomScaleSheetLayoutView="100" workbookViewId="0">
      <selection activeCell="E50" sqref="E50"/>
    </sheetView>
  </sheetViews>
  <sheetFormatPr defaultColWidth="9" defaultRowHeight="13.5"/>
  <cols>
    <col min="1" max="1" width="21.125" style="209" customWidth="1"/>
    <col min="2" max="5" width="14.5" style="269" customWidth="1"/>
    <col min="6" max="6" width="19.5" style="269" customWidth="1"/>
    <col min="7" max="7" width="17.125" style="269" customWidth="1"/>
    <col min="8" max="8" width="2.875" style="269" customWidth="1"/>
    <col min="9" max="16384" width="9" style="269"/>
  </cols>
  <sheetData>
    <row r="1" spans="1:7" ht="40.5" customHeight="1">
      <c r="A1" s="359" t="s">
        <v>611</v>
      </c>
      <c r="B1" s="360"/>
      <c r="C1" s="360"/>
      <c r="D1" s="360"/>
      <c r="E1" s="360"/>
      <c r="F1" s="360"/>
      <c r="G1" s="361"/>
    </row>
    <row r="2" spans="1:7" s="205" customFormat="1" ht="18" customHeight="1">
      <c r="A2" s="266"/>
      <c r="B2" s="266"/>
      <c r="C2" s="266"/>
      <c r="D2" s="266"/>
      <c r="E2" s="266"/>
      <c r="F2" s="266"/>
      <c r="G2" s="266"/>
    </row>
    <row r="3" spans="1:7" ht="40.5" customHeight="1">
      <c r="A3" s="362" t="s">
        <v>578</v>
      </c>
      <c r="B3" s="362"/>
      <c r="C3" s="362"/>
      <c r="D3" s="362"/>
      <c r="E3" s="362"/>
      <c r="F3" s="362"/>
      <c r="G3" s="362"/>
    </row>
    <row r="4" spans="1:7" ht="24" customHeight="1">
      <c r="A4" s="270"/>
      <c r="B4" s="270"/>
      <c r="C4" s="270"/>
      <c r="D4" s="270"/>
      <c r="E4" s="270"/>
      <c r="F4" s="270"/>
      <c r="G4" s="270"/>
    </row>
    <row r="5" spans="1:7" s="205" customFormat="1" ht="13.5" customHeight="1">
      <c r="A5" s="209" t="s">
        <v>722</v>
      </c>
      <c r="B5" s="363">
        <v>44359</v>
      </c>
      <c r="C5" s="363"/>
      <c r="D5" s="364">
        <v>44360</v>
      </c>
      <c r="E5" s="364"/>
      <c r="F5" s="272"/>
      <c r="G5" s="273"/>
    </row>
    <row r="6" spans="1:7" s="205" customFormat="1" ht="21" customHeight="1">
      <c r="A6" s="209"/>
      <c r="B6" s="271"/>
      <c r="C6" s="271"/>
      <c r="D6" s="274"/>
      <c r="E6" s="274"/>
      <c r="F6" s="272"/>
      <c r="G6" s="273"/>
    </row>
    <row r="7" spans="1:7" s="205" customFormat="1" ht="21" customHeight="1">
      <c r="A7" s="209" t="s">
        <v>612</v>
      </c>
      <c r="B7" s="269" t="s">
        <v>613</v>
      </c>
      <c r="C7" s="269"/>
      <c r="D7" s="269"/>
      <c r="E7" s="269"/>
      <c r="F7" s="269"/>
      <c r="G7" s="269"/>
    </row>
    <row r="8" spans="1:7" ht="21" customHeight="1"/>
    <row r="9" spans="1:7" ht="21" customHeight="1">
      <c r="A9" s="209" t="s">
        <v>614</v>
      </c>
      <c r="B9" s="351" t="s">
        <v>615</v>
      </c>
      <c r="C9" s="351"/>
      <c r="D9" s="351"/>
      <c r="E9" s="351"/>
      <c r="F9" s="351"/>
      <c r="G9" s="351"/>
    </row>
    <row r="10" spans="1:7" ht="21" customHeight="1">
      <c r="A10" s="269"/>
      <c r="B10" s="351"/>
      <c r="C10" s="351"/>
      <c r="D10" s="351"/>
      <c r="E10" s="351"/>
      <c r="F10" s="351"/>
      <c r="G10" s="351"/>
    </row>
    <row r="11" spans="1:7" ht="21" customHeight="1">
      <c r="A11" s="269"/>
      <c r="B11" s="269" t="s">
        <v>723</v>
      </c>
      <c r="C11" s="275">
        <f>B5</f>
        <v>44359</v>
      </c>
      <c r="D11" s="276" t="s">
        <v>616</v>
      </c>
      <c r="E11" s="211"/>
      <c r="F11" s="211"/>
      <c r="G11" s="211"/>
    </row>
    <row r="12" spans="1:7" ht="21" customHeight="1">
      <c r="B12" s="211" t="s">
        <v>754</v>
      </c>
      <c r="C12" s="211"/>
      <c r="D12" s="211"/>
      <c r="E12" s="211"/>
      <c r="F12" s="211"/>
      <c r="G12" s="211"/>
    </row>
    <row r="13" spans="1:7" ht="21" customHeight="1">
      <c r="B13" s="277" t="s">
        <v>724</v>
      </c>
      <c r="C13" s="211"/>
      <c r="D13" s="211"/>
      <c r="E13" s="211"/>
      <c r="F13" s="211"/>
      <c r="G13" s="211"/>
    </row>
    <row r="14" spans="1:7" ht="21" customHeight="1">
      <c r="B14" s="277" t="s">
        <v>725</v>
      </c>
      <c r="C14" s="211"/>
      <c r="D14" s="211"/>
      <c r="E14" s="211"/>
      <c r="F14" s="211"/>
      <c r="G14" s="211"/>
    </row>
    <row r="15" spans="1:7" ht="21" customHeight="1">
      <c r="B15" s="277"/>
      <c r="C15" s="211"/>
      <c r="D15" s="211"/>
      <c r="E15" s="211"/>
      <c r="F15" s="211"/>
      <c r="G15" s="211"/>
    </row>
    <row r="16" spans="1:7" ht="21" customHeight="1">
      <c r="B16" s="211" t="s">
        <v>755</v>
      </c>
      <c r="C16" s="211"/>
      <c r="D16" s="211"/>
      <c r="E16" s="278"/>
      <c r="F16" s="211"/>
    </row>
    <row r="17" spans="1:7" ht="21" customHeight="1">
      <c r="B17" s="277" t="s">
        <v>726</v>
      </c>
      <c r="C17" s="276"/>
      <c r="D17" s="276"/>
      <c r="E17" s="276"/>
      <c r="F17" s="211"/>
      <c r="G17" s="211"/>
    </row>
    <row r="18" spans="1:7" ht="21" customHeight="1">
      <c r="B18" s="365" t="s">
        <v>756</v>
      </c>
      <c r="C18" s="365"/>
      <c r="D18" s="365"/>
      <c r="E18" s="365"/>
      <c r="F18" s="365"/>
      <c r="G18" s="211"/>
    </row>
    <row r="19" spans="1:7" ht="21" customHeight="1">
      <c r="B19" s="344"/>
      <c r="C19" s="344"/>
      <c r="D19" s="344"/>
      <c r="E19" s="344"/>
      <c r="F19" s="344"/>
      <c r="G19" s="211"/>
    </row>
    <row r="20" spans="1:7" ht="21" customHeight="1">
      <c r="B20" s="343" t="s">
        <v>727</v>
      </c>
      <c r="C20" s="275">
        <f>D5</f>
        <v>44360</v>
      </c>
      <c r="D20" s="343"/>
      <c r="E20" s="343"/>
      <c r="F20" s="343"/>
    </row>
    <row r="21" spans="1:7" ht="21" customHeight="1">
      <c r="B21" s="343" t="s">
        <v>622</v>
      </c>
      <c r="C21" s="279"/>
      <c r="D21" s="343"/>
      <c r="E21" s="343"/>
      <c r="F21" s="343"/>
    </row>
    <row r="22" spans="1:7" ht="21" customHeight="1">
      <c r="B22" s="211" t="s">
        <v>749</v>
      </c>
      <c r="C22" s="211"/>
      <c r="D22" s="211"/>
      <c r="E22" s="211"/>
      <c r="F22" s="211"/>
      <c r="G22" s="211"/>
    </row>
    <row r="23" spans="1:7" ht="21" customHeight="1">
      <c r="B23" s="277" t="s">
        <v>728</v>
      </c>
      <c r="C23" s="211"/>
      <c r="D23" s="211"/>
      <c r="E23" s="211"/>
      <c r="F23" s="211"/>
      <c r="G23" s="211"/>
    </row>
    <row r="24" spans="1:7" ht="21" customHeight="1">
      <c r="B24" s="277"/>
      <c r="C24" s="211"/>
      <c r="D24" s="211"/>
      <c r="E24" s="211"/>
      <c r="F24" s="211"/>
      <c r="G24" s="211"/>
    </row>
    <row r="25" spans="1:7" ht="21" customHeight="1">
      <c r="B25" s="211" t="s">
        <v>750</v>
      </c>
      <c r="C25" s="211"/>
      <c r="D25" s="211"/>
      <c r="E25" s="211"/>
      <c r="F25" s="211"/>
      <c r="G25" s="211"/>
    </row>
    <row r="26" spans="1:7" ht="21" customHeight="1">
      <c r="B26" s="277" t="s">
        <v>751</v>
      </c>
      <c r="C26" s="211"/>
      <c r="D26" s="211"/>
      <c r="E26" s="211"/>
      <c r="F26" s="211"/>
      <c r="G26" s="211"/>
    </row>
    <row r="27" spans="1:7" ht="24" customHeight="1">
      <c r="B27" s="277"/>
      <c r="C27" s="211"/>
      <c r="D27" s="211"/>
      <c r="E27" s="211"/>
      <c r="F27" s="211"/>
      <c r="G27" s="211"/>
    </row>
    <row r="28" spans="1:7" ht="20.25" customHeight="1">
      <c r="A28" s="280" t="s">
        <v>624</v>
      </c>
      <c r="B28" s="366" t="s">
        <v>625</v>
      </c>
      <c r="C28" s="366"/>
      <c r="D28" s="366"/>
      <c r="E28" s="366"/>
      <c r="F28" s="366"/>
      <c r="G28" s="366"/>
    </row>
    <row r="29" spans="1:7" s="205" customFormat="1" ht="25.5" customHeight="1">
      <c r="A29" s="280"/>
      <c r="B29" s="209" t="s">
        <v>579</v>
      </c>
      <c r="C29" s="269"/>
      <c r="D29" s="269"/>
      <c r="E29" s="269"/>
      <c r="F29" s="269"/>
      <c r="G29" s="269"/>
    </row>
    <row r="30" spans="1:7" s="205" customFormat="1" ht="59.25" customHeight="1">
      <c r="A30" s="280"/>
      <c r="B30" s="367" t="s">
        <v>580</v>
      </c>
      <c r="C30" s="367"/>
      <c r="D30" s="367"/>
      <c r="E30" s="367"/>
      <c r="F30" s="367"/>
      <c r="G30" s="367"/>
    </row>
    <row r="31" spans="1:7" s="205" customFormat="1" ht="25.5" customHeight="1">
      <c r="A31" s="209"/>
      <c r="B31" s="249" t="s">
        <v>581</v>
      </c>
      <c r="C31" s="265"/>
      <c r="D31" s="265"/>
      <c r="E31" s="265"/>
      <c r="F31" s="265"/>
      <c r="G31" s="265"/>
    </row>
    <row r="32" spans="1:7" s="205" customFormat="1" ht="20.25" customHeight="1">
      <c r="A32" s="209"/>
      <c r="B32" s="368" t="s">
        <v>729</v>
      </c>
      <c r="C32" s="368"/>
      <c r="D32" s="368"/>
      <c r="E32" s="368"/>
      <c r="F32" s="368"/>
      <c r="G32" s="368"/>
    </row>
    <row r="33" spans="1:7" s="205" customFormat="1" ht="20.25" customHeight="1">
      <c r="A33" s="209"/>
      <c r="B33" s="368"/>
      <c r="C33" s="368"/>
      <c r="D33" s="368"/>
      <c r="E33" s="368"/>
      <c r="F33" s="368"/>
      <c r="G33" s="368"/>
    </row>
    <row r="34" spans="1:7" s="205" customFormat="1" ht="20.25" customHeight="1">
      <c r="A34" s="209"/>
      <c r="B34" s="249" t="s">
        <v>626</v>
      </c>
      <c r="C34" s="265"/>
      <c r="D34" s="265"/>
      <c r="E34" s="265"/>
      <c r="F34" s="265"/>
      <c r="G34" s="265"/>
    </row>
    <row r="35" spans="1:7" s="205" customFormat="1" ht="37.5" customHeight="1">
      <c r="A35" s="209"/>
      <c r="B35" s="369" t="s">
        <v>730</v>
      </c>
      <c r="C35" s="369"/>
      <c r="D35" s="369"/>
      <c r="E35" s="369"/>
      <c r="F35" s="369"/>
      <c r="G35" s="369"/>
    </row>
    <row r="36" spans="1:7" s="205" customFormat="1" ht="20.25" customHeight="1">
      <c r="A36" s="209"/>
      <c r="B36" s="281" t="s">
        <v>731</v>
      </c>
    </row>
    <row r="37" spans="1:7" ht="19.5" customHeight="1">
      <c r="B37" s="281" t="s">
        <v>732</v>
      </c>
    </row>
    <row r="38" spans="1:7" ht="19.5" customHeight="1">
      <c r="B38" s="281" t="s">
        <v>733</v>
      </c>
    </row>
    <row r="39" spans="1:7" ht="37.5" customHeight="1">
      <c r="B39" s="351" t="s">
        <v>627</v>
      </c>
      <c r="C39" s="351"/>
      <c r="D39" s="351"/>
      <c r="E39" s="351"/>
      <c r="F39" s="351"/>
      <c r="G39" s="351"/>
    </row>
    <row r="40" spans="1:7" ht="19.5" customHeight="1">
      <c r="B40" s="269" t="s">
        <v>628</v>
      </c>
    </row>
    <row r="41" spans="1:7" ht="19.5" customHeight="1">
      <c r="A41" s="280"/>
      <c r="B41" s="351" t="s">
        <v>629</v>
      </c>
      <c r="C41" s="351"/>
      <c r="D41" s="351"/>
      <c r="E41" s="351"/>
      <c r="F41" s="351"/>
      <c r="G41" s="351"/>
    </row>
    <row r="42" spans="1:7" ht="19.5" customHeight="1">
      <c r="B42" s="269" t="s">
        <v>630</v>
      </c>
    </row>
    <row r="43" spans="1:7" ht="19.5" customHeight="1">
      <c r="B43" s="269" t="s">
        <v>631</v>
      </c>
    </row>
    <row r="44" spans="1:7" ht="20.25" customHeight="1">
      <c r="B44" s="269" t="s">
        <v>632</v>
      </c>
    </row>
    <row r="45" spans="1:7" ht="20.25" customHeight="1">
      <c r="B45" s="269" t="s">
        <v>633</v>
      </c>
    </row>
    <row r="46" spans="1:7" ht="20.25" customHeight="1">
      <c r="B46" s="269" t="s">
        <v>582</v>
      </c>
    </row>
    <row r="47" spans="1:7" ht="19.5" customHeight="1">
      <c r="A47" s="282"/>
      <c r="B47" s="269" t="s">
        <v>583</v>
      </c>
    </row>
    <row r="48" spans="1:7" ht="19.5" customHeight="1"/>
    <row r="49" spans="1:7" ht="19.5" customHeight="1">
      <c r="A49" s="209" t="s">
        <v>734</v>
      </c>
      <c r="B49" s="334" t="s">
        <v>634</v>
      </c>
      <c r="C49" s="335"/>
      <c r="D49" s="336"/>
      <c r="E49" s="350"/>
      <c r="F49" s="350"/>
      <c r="G49" s="350"/>
    </row>
    <row r="50" spans="1:7" ht="20.25" customHeight="1">
      <c r="A50" s="269"/>
      <c r="B50" s="337" t="s">
        <v>735</v>
      </c>
      <c r="C50" s="338"/>
      <c r="D50" s="339"/>
    </row>
    <row r="51" spans="1:7" ht="32.25" customHeight="1">
      <c r="B51" s="340" t="s">
        <v>135</v>
      </c>
      <c r="C51" s="341"/>
      <c r="D51" s="342" t="s">
        <v>635</v>
      </c>
      <c r="E51" s="252" t="s">
        <v>584</v>
      </c>
    </row>
    <row r="52" spans="1:7" ht="19.5" customHeight="1">
      <c r="D52" s="251"/>
      <c r="E52" s="205"/>
    </row>
    <row r="53" spans="1:7" ht="40.5" customHeight="1">
      <c r="A53" s="209" t="s">
        <v>736</v>
      </c>
      <c r="B53" s="253" t="s">
        <v>737</v>
      </c>
      <c r="C53" s="268"/>
      <c r="D53" s="268"/>
      <c r="E53" s="268"/>
      <c r="F53" s="268"/>
      <c r="G53" s="268"/>
    </row>
    <row r="54" spans="1:7" ht="21" customHeight="1">
      <c r="A54" s="269"/>
      <c r="B54" s="212" t="s">
        <v>585</v>
      </c>
      <c r="C54" s="268"/>
      <c r="D54" s="268"/>
      <c r="E54" s="268"/>
      <c r="F54" s="268"/>
      <c r="G54" s="268"/>
    </row>
    <row r="55" spans="1:7" ht="21" customHeight="1">
      <c r="B55" s="269" t="s">
        <v>586</v>
      </c>
      <c r="C55" s="205"/>
      <c r="D55" s="205"/>
      <c r="E55" s="205"/>
      <c r="F55" s="205"/>
      <c r="G55" s="205"/>
    </row>
    <row r="56" spans="1:7" s="205" customFormat="1" ht="16.5" customHeight="1">
      <c r="A56" s="209"/>
      <c r="B56" s="351" t="s">
        <v>738</v>
      </c>
      <c r="C56" s="352"/>
      <c r="D56" s="352"/>
      <c r="E56" s="352"/>
      <c r="F56" s="352"/>
      <c r="G56" s="352"/>
    </row>
    <row r="57" spans="1:7" s="205" customFormat="1" ht="16.5" customHeight="1">
      <c r="A57" s="209"/>
      <c r="B57" s="352"/>
      <c r="C57" s="352"/>
      <c r="D57" s="352"/>
      <c r="E57" s="352"/>
      <c r="F57" s="352"/>
      <c r="G57" s="352"/>
    </row>
    <row r="58" spans="1:7" s="205" customFormat="1" ht="16.5" customHeight="1">
      <c r="A58" s="209"/>
      <c r="B58" s="352"/>
      <c r="C58" s="352"/>
      <c r="D58" s="352"/>
      <c r="E58" s="352"/>
      <c r="F58" s="352"/>
      <c r="G58" s="352"/>
    </row>
    <row r="59" spans="1:7" ht="18" customHeight="1">
      <c r="A59" s="209" t="s">
        <v>543</v>
      </c>
      <c r="B59" s="254" t="s">
        <v>544</v>
      </c>
      <c r="C59" s="214" t="s">
        <v>757</v>
      </c>
      <c r="D59" s="213"/>
      <c r="E59" s="215"/>
      <c r="F59" s="215"/>
    </row>
    <row r="60" spans="1:7" ht="18" customHeight="1">
      <c r="A60" s="210"/>
      <c r="B60" s="213" t="s">
        <v>545</v>
      </c>
      <c r="C60" s="214" t="s">
        <v>739</v>
      </c>
      <c r="D60" s="216"/>
      <c r="E60" s="217"/>
      <c r="F60" s="215" t="s">
        <v>587</v>
      </c>
    </row>
    <row r="61" spans="1:7" ht="18" customHeight="1">
      <c r="A61" s="210"/>
      <c r="B61" s="213" t="s">
        <v>546</v>
      </c>
      <c r="C61" s="214" t="s">
        <v>740</v>
      </c>
      <c r="D61" s="216"/>
      <c r="E61" s="217"/>
      <c r="F61" s="217"/>
    </row>
    <row r="62" spans="1:7" ht="48" customHeight="1" thickBot="1">
      <c r="A62" s="249" t="s">
        <v>636</v>
      </c>
      <c r="C62" s="353"/>
      <c r="D62" s="353"/>
      <c r="E62" s="353"/>
      <c r="F62" s="353"/>
      <c r="G62" s="353"/>
    </row>
    <row r="63" spans="1:7" ht="19.5" customHeight="1">
      <c r="A63" s="205"/>
      <c r="B63" s="283" t="s">
        <v>637</v>
      </c>
      <c r="C63" s="284"/>
      <c r="D63" s="284"/>
      <c r="E63" s="284"/>
      <c r="F63" s="284"/>
      <c r="G63" s="285"/>
    </row>
    <row r="64" spans="1:7" ht="19.5" customHeight="1">
      <c r="B64" s="354" t="s">
        <v>638</v>
      </c>
      <c r="C64" s="355"/>
      <c r="D64" s="355"/>
      <c r="E64" s="355"/>
      <c r="F64" s="355"/>
      <c r="G64" s="356"/>
    </row>
    <row r="65" spans="2:7" ht="19.5" customHeight="1">
      <c r="B65" s="286" t="s">
        <v>639</v>
      </c>
      <c r="C65" s="287"/>
      <c r="D65" s="287" t="s">
        <v>640</v>
      </c>
      <c r="E65" s="287"/>
      <c r="F65" s="287"/>
      <c r="G65" s="288"/>
    </row>
    <row r="66" spans="2:7" ht="19.5" customHeight="1">
      <c r="B66" s="286" t="s">
        <v>641</v>
      </c>
      <c r="C66" s="287"/>
      <c r="D66" s="287" t="s">
        <v>642</v>
      </c>
      <c r="E66" s="287"/>
      <c r="F66" s="287"/>
      <c r="G66" s="288"/>
    </row>
    <row r="67" spans="2:7" ht="19.5" customHeight="1">
      <c r="B67" s="286" t="s">
        <v>643</v>
      </c>
      <c r="C67" s="287"/>
      <c r="D67" s="287" t="s">
        <v>644</v>
      </c>
      <c r="E67" s="287"/>
      <c r="F67" s="287"/>
      <c r="G67" s="288"/>
    </row>
    <row r="68" spans="2:7" ht="19.5" customHeight="1">
      <c r="B68" s="286" t="s">
        <v>645</v>
      </c>
      <c r="C68" s="287"/>
      <c r="D68" s="287"/>
      <c r="E68" s="287"/>
      <c r="F68" s="287"/>
      <c r="G68" s="288"/>
    </row>
    <row r="69" spans="2:7" ht="19.5" customHeight="1">
      <c r="B69" s="286"/>
      <c r="C69" s="287" t="s">
        <v>646</v>
      </c>
      <c r="D69" s="287"/>
      <c r="E69" s="287"/>
      <c r="F69" s="287"/>
      <c r="G69" s="288"/>
    </row>
    <row r="70" spans="2:7" ht="19.5" customHeight="1">
      <c r="B70" s="286"/>
      <c r="C70" s="287" t="s">
        <v>647</v>
      </c>
      <c r="D70" s="287"/>
      <c r="E70" s="287"/>
      <c r="F70" s="287"/>
      <c r="G70" s="288"/>
    </row>
    <row r="71" spans="2:7" ht="19.5" customHeight="1">
      <c r="B71" s="286" t="s">
        <v>648</v>
      </c>
      <c r="C71" s="287"/>
      <c r="D71" s="287"/>
      <c r="E71" s="287"/>
      <c r="F71" s="287"/>
      <c r="G71" s="288"/>
    </row>
    <row r="72" spans="2:7" ht="19.5" customHeight="1">
      <c r="B72" s="286" t="s">
        <v>649</v>
      </c>
      <c r="C72" s="287" t="s">
        <v>650</v>
      </c>
      <c r="D72" s="287" t="s">
        <v>651</v>
      </c>
      <c r="E72" s="287"/>
      <c r="F72" s="287" t="s">
        <v>652</v>
      </c>
      <c r="G72" s="288" t="s">
        <v>653</v>
      </c>
    </row>
    <row r="73" spans="2:7" ht="19.5" customHeight="1">
      <c r="B73" s="286"/>
      <c r="C73" s="287" t="s">
        <v>654</v>
      </c>
      <c r="D73" s="287"/>
      <c r="E73" s="287"/>
      <c r="F73" s="287"/>
      <c r="G73" s="288"/>
    </row>
    <row r="74" spans="2:7" ht="20.25" customHeight="1" thickBot="1">
      <c r="B74" s="289" t="s">
        <v>655</v>
      </c>
      <c r="C74" s="290" t="s">
        <v>656</v>
      </c>
      <c r="D74" s="290" t="s">
        <v>657</v>
      </c>
      <c r="E74" s="290"/>
      <c r="F74" s="290" t="s">
        <v>639</v>
      </c>
      <c r="G74" s="291" t="s">
        <v>658</v>
      </c>
    </row>
    <row r="75" spans="2:7" ht="20.25" customHeight="1">
      <c r="B75" s="210"/>
      <c r="C75" s="210"/>
      <c r="D75" s="210"/>
      <c r="E75" s="210"/>
      <c r="F75" s="210"/>
      <c r="G75" s="210"/>
    </row>
    <row r="76" spans="2:7" ht="21" customHeight="1">
      <c r="B76" s="269" t="s">
        <v>136</v>
      </c>
    </row>
    <row r="77" spans="2:7" ht="21" customHeight="1">
      <c r="B77" s="210" t="s">
        <v>137</v>
      </c>
    </row>
    <row r="78" spans="2:7" ht="29.25" customHeight="1">
      <c r="B78" s="218" t="s">
        <v>659</v>
      </c>
    </row>
    <row r="79" spans="2:7" ht="22.5" customHeight="1">
      <c r="B79" s="218"/>
    </row>
    <row r="80" spans="2:7" ht="20.25" customHeight="1">
      <c r="B80" s="218" t="s">
        <v>660</v>
      </c>
    </row>
    <row r="81" spans="1:7" ht="20.25" customHeight="1">
      <c r="A81" s="210"/>
      <c r="B81" s="218"/>
    </row>
    <row r="82" spans="1:7" ht="46.5" customHeight="1">
      <c r="A82" s="209" t="s">
        <v>547</v>
      </c>
      <c r="B82" s="218" t="s">
        <v>661</v>
      </c>
    </row>
    <row r="83" spans="1:7" ht="23.25" customHeight="1">
      <c r="A83" s="269"/>
      <c r="B83" s="210"/>
    </row>
    <row r="84" spans="1:7" ht="51.75" customHeight="1">
      <c r="A84" s="280" t="s">
        <v>741</v>
      </c>
      <c r="B84" s="357" t="s">
        <v>588</v>
      </c>
      <c r="C84" s="357"/>
      <c r="D84" s="357"/>
      <c r="E84" s="357"/>
      <c r="F84" s="357"/>
      <c r="G84" s="357"/>
    </row>
    <row r="85" spans="1:7" ht="27.75" customHeight="1">
      <c r="A85" s="269"/>
      <c r="B85" s="358" t="s">
        <v>195</v>
      </c>
      <c r="C85" s="358"/>
      <c r="D85" s="358"/>
      <c r="E85" s="358"/>
      <c r="F85" s="358"/>
      <c r="G85" s="358"/>
    </row>
    <row r="86" spans="1:7" ht="24" customHeight="1">
      <c r="B86" s="212" t="s">
        <v>589</v>
      </c>
    </row>
    <row r="87" spans="1:7" ht="23.25" customHeight="1">
      <c r="B87" s="212" t="s">
        <v>662</v>
      </c>
    </row>
    <row r="88" spans="1:7" ht="20.25" customHeight="1">
      <c r="B88" s="212" t="s">
        <v>742</v>
      </c>
    </row>
    <row r="89" spans="1:7" ht="20.25" customHeight="1">
      <c r="B89" s="255" t="s">
        <v>743</v>
      </c>
    </row>
    <row r="90" spans="1:7" ht="31.5" customHeight="1">
      <c r="B90" s="210" t="s">
        <v>193</v>
      </c>
      <c r="D90" s="292"/>
    </row>
    <row r="91" spans="1:7" ht="21" customHeight="1">
      <c r="B91" s="348" t="s">
        <v>744</v>
      </c>
      <c r="C91" s="348"/>
      <c r="D91" s="348"/>
      <c r="E91" s="348"/>
      <c r="F91" s="348"/>
      <c r="G91" s="348"/>
    </row>
    <row r="92" spans="1:7" ht="82.5" customHeight="1">
      <c r="B92" s="349" t="s">
        <v>590</v>
      </c>
      <c r="C92" s="349"/>
      <c r="D92" s="349"/>
      <c r="E92" s="349"/>
      <c r="F92" s="349"/>
      <c r="G92" s="349"/>
    </row>
  </sheetData>
  <mergeCells count="20">
    <mergeCell ref="B41:G41"/>
    <mergeCell ref="A1:G1"/>
    <mergeCell ref="A3:G3"/>
    <mergeCell ref="B5:C5"/>
    <mergeCell ref="D5:E5"/>
    <mergeCell ref="B9:G10"/>
    <mergeCell ref="B18:F18"/>
    <mergeCell ref="B28:G28"/>
    <mergeCell ref="B30:G30"/>
    <mergeCell ref="B32:G33"/>
    <mergeCell ref="B35:G35"/>
    <mergeCell ref="B39:G39"/>
    <mergeCell ref="B91:G91"/>
    <mergeCell ref="B92:G92"/>
    <mergeCell ref="E49:G49"/>
    <mergeCell ref="B56:G58"/>
    <mergeCell ref="C62:G62"/>
    <mergeCell ref="B64:G64"/>
    <mergeCell ref="B84:G84"/>
    <mergeCell ref="B85:G85"/>
  </mergeCells>
  <phoneticPr fontId="43"/>
  <pageMargins left="0.74803149606299213" right="0.74803149606299213" top="0.98425196850393704" bottom="0.98425196850393704" header="0.51181102362204722" footer="0.51181102362204722"/>
  <pageSetup paperSize="9" scale="75" firstPageNumber="9" fitToHeight="0" orientation="portrait" r:id="rId1"/>
  <headerFooter>
    <oddFooter>&amp;C&amp;P</oddFooter>
  </headerFooter>
  <rowBreaks count="2" manualBreakCount="2">
    <brk id="42" max="6" man="1"/>
    <brk id="86"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77"/>
    <col min="2" max="2" width="108.5" style="77" customWidth="1"/>
    <col min="3" max="16384" width="9" style="77"/>
  </cols>
  <sheetData>
    <row r="2" spans="2:2" ht="24.75">
      <c r="B2" s="139" t="s">
        <v>161</v>
      </c>
    </row>
    <row r="3" spans="2:2" ht="18.75">
      <c r="B3" s="140" t="s">
        <v>162</v>
      </c>
    </row>
    <row r="4" spans="2:2" ht="18.75">
      <c r="B4" s="141"/>
    </row>
    <row r="13" spans="2:2" ht="37.5">
      <c r="B13" s="140" t="s">
        <v>163</v>
      </c>
    </row>
    <row r="14" spans="2:2" ht="18.75">
      <c r="B14" s="141"/>
    </row>
    <row r="23" spans="2:2" ht="18.75">
      <c r="B23" s="140" t="s">
        <v>164</v>
      </c>
    </row>
  </sheetData>
  <sheetProtection sheet="1" objects="1" scenarios="1" selectLockedCells="1" selectUnlockedCells="1"/>
  <phoneticPr fontId="4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37" t="s">
        <v>158</v>
      </c>
    </row>
    <row r="3" spans="1:1" ht="18.75">
      <c r="A3" s="138" t="s">
        <v>159</v>
      </c>
    </row>
    <row r="5" spans="1:1" ht="18.75">
      <c r="A5" s="138" t="s">
        <v>160</v>
      </c>
    </row>
  </sheetData>
  <phoneticPr fontId="4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07"/>
  <sheetViews>
    <sheetView topLeftCell="A54" workbookViewId="0">
      <selection activeCell="A78" sqref="A78"/>
    </sheetView>
  </sheetViews>
  <sheetFormatPr defaultRowHeight="13.5"/>
  <cols>
    <col min="1" max="1" width="15.625" customWidth="1"/>
    <col min="2" max="2" width="5.25" bestFit="1" customWidth="1"/>
    <col min="3" max="3" width="5.875" bestFit="1" customWidth="1"/>
    <col min="4" max="4" width="3.75" customWidth="1"/>
    <col min="5" max="5" width="13.875" bestFit="1" customWidth="1"/>
    <col min="6" max="6" width="5.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8">
      <c r="A1" s="540" t="s">
        <v>92</v>
      </c>
      <c r="B1" s="540"/>
      <c r="C1" s="540"/>
      <c r="E1" s="540" t="s">
        <v>93</v>
      </c>
      <c r="F1" s="540"/>
      <c r="G1" s="540"/>
      <c r="I1" s="540" t="s">
        <v>758</v>
      </c>
      <c r="J1" s="540"/>
      <c r="K1" s="540"/>
      <c r="N1" s="345" t="s">
        <v>759</v>
      </c>
      <c r="O1" s="275" t="e">
        <f>#REF!</f>
        <v>#REF!</v>
      </c>
      <c r="P1" s="276" t="s">
        <v>616</v>
      </c>
      <c r="Q1" s="211"/>
      <c r="R1" s="211"/>
    </row>
    <row r="2" spans="1:18">
      <c r="A2" s="540" t="s">
        <v>87</v>
      </c>
      <c r="B2" s="347" t="s">
        <v>87</v>
      </c>
      <c r="C2" s="347" t="s">
        <v>94</v>
      </c>
      <c r="E2" s="540" t="s">
        <v>87</v>
      </c>
      <c r="F2" s="347" t="s">
        <v>87</v>
      </c>
      <c r="G2" s="347" t="s">
        <v>94</v>
      </c>
      <c r="I2" s="540" t="s">
        <v>87</v>
      </c>
      <c r="J2" s="347" t="s">
        <v>87</v>
      </c>
      <c r="K2" s="347" t="s">
        <v>94</v>
      </c>
      <c r="N2" s="345" t="s">
        <v>617</v>
      </c>
      <c r="O2" s="275"/>
      <c r="P2" s="276"/>
      <c r="Q2" s="211"/>
      <c r="R2" s="211"/>
    </row>
    <row r="3" spans="1:18">
      <c r="A3" s="540"/>
      <c r="B3" s="347" t="s">
        <v>760</v>
      </c>
      <c r="C3" s="347" t="s">
        <v>761</v>
      </c>
      <c r="E3" s="540"/>
      <c r="F3" s="347" t="s">
        <v>760</v>
      </c>
      <c r="G3" s="347" t="s">
        <v>762</v>
      </c>
      <c r="I3" s="540"/>
      <c r="J3" s="347" t="s">
        <v>760</v>
      </c>
      <c r="K3" s="347" t="s">
        <v>761</v>
      </c>
      <c r="N3" s="211" t="s">
        <v>618</v>
      </c>
      <c r="O3" s="211"/>
      <c r="P3" s="211"/>
      <c r="Q3" s="211"/>
      <c r="R3" s="211"/>
    </row>
    <row r="4" spans="1:18">
      <c r="A4" s="347"/>
      <c r="B4" s="347"/>
      <c r="C4" s="347"/>
      <c r="E4" s="347"/>
      <c r="F4" s="347"/>
      <c r="G4" s="347"/>
      <c r="I4" t="s">
        <v>529</v>
      </c>
      <c r="J4" s="250">
        <v>12</v>
      </c>
      <c r="K4">
        <v>2</v>
      </c>
      <c r="N4" s="277" t="s">
        <v>763</v>
      </c>
      <c r="O4" s="211"/>
      <c r="P4" s="211"/>
      <c r="Q4" s="211"/>
      <c r="R4" s="211"/>
    </row>
    <row r="5" spans="1:18" ht="14.25">
      <c r="A5" s="293" t="s">
        <v>746</v>
      </c>
      <c r="B5" s="250">
        <v>1</v>
      </c>
      <c r="C5">
        <v>2</v>
      </c>
      <c r="E5" s="293" t="s">
        <v>676</v>
      </c>
      <c r="F5" s="250">
        <v>27</v>
      </c>
      <c r="G5">
        <v>2</v>
      </c>
      <c r="I5" t="s">
        <v>573</v>
      </c>
      <c r="J5" s="250">
        <v>13</v>
      </c>
      <c r="K5">
        <v>2</v>
      </c>
      <c r="N5" s="277" t="s">
        <v>619</v>
      </c>
      <c r="O5" s="211"/>
      <c r="P5" s="211"/>
      <c r="Q5" s="211"/>
      <c r="R5" s="211"/>
    </row>
    <row r="6" spans="1:18" ht="14.25">
      <c r="A6" s="293" t="s">
        <v>677</v>
      </c>
      <c r="B6" s="250">
        <v>2</v>
      </c>
      <c r="C6">
        <v>2</v>
      </c>
      <c r="E6" s="293" t="s">
        <v>764</v>
      </c>
      <c r="F6" s="250">
        <v>28</v>
      </c>
      <c r="G6">
        <v>2</v>
      </c>
      <c r="I6" t="s">
        <v>530</v>
      </c>
      <c r="J6" s="250">
        <v>37</v>
      </c>
      <c r="K6">
        <v>2</v>
      </c>
      <c r="N6" s="277"/>
      <c r="O6" s="211"/>
      <c r="P6" s="211"/>
      <c r="Q6" s="211"/>
      <c r="R6" s="211"/>
    </row>
    <row r="7" spans="1:18" ht="14.25">
      <c r="A7" s="293" t="s">
        <v>752</v>
      </c>
      <c r="B7" s="250">
        <v>3</v>
      </c>
      <c r="C7">
        <v>2</v>
      </c>
      <c r="E7" s="293" t="s">
        <v>765</v>
      </c>
      <c r="F7" s="250">
        <v>29</v>
      </c>
      <c r="G7">
        <v>2</v>
      </c>
      <c r="I7" t="s">
        <v>574</v>
      </c>
      <c r="J7" s="250">
        <v>38</v>
      </c>
      <c r="K7">
        <v>2</v>
      </c>
      <c r="N7" s="211" t="s">
        <v>620</v>
      </c>
      <c r="O7" s="211"/>
      <c r="P7" s="211"/>
      <c r="Q7" s="278"/>
      <c r="R7" s="211"/>
    </row>
    <row r="8" spans="1:18" ht="14.25">
      <c r="A8" s="293" t="s">
        <v>678</v>
      </c>
      <c r="B8" s="250">
        <v>4</v>
      </c>
      <c r="C8">
        <v>2</v>
      </c>
      <c r="E8" s="293" t="s">
        <v>766</v>
      </c>
      <c r="F8" s="250">
        <v>30</v>
      </c>
      <c r="G8">
        <v>2</v>
      </c>
      <c r="N8" s="277" t="s">
        <v>767</v>
      </c>
      <c r="O8" s="276"/>
      <c r="P8" s="276"/>
      <c r="Q8" s="276"/>
      <c r="R8" s="211"/>
    </row>
    <row r="9" spans="1:18" ht="14.25">
      <c r="A9" s="293" t="s">
        <v>679</v>
      </c>
      <c r="B9" s="250">
        <v>5</v>
      </c>
      <c r="C9">
        <v>2</v>
      </c>
      <c r="E9" s="293" t="s">
        <v>768</v>
      </c>
      <c r="F9" s="250">
        <v>31</v>
      </c>
      <c r="G9">
        <v>2</v>
      </c>
      <c r="N9" s="365" t="s">
        <v>769</v>
      </c>
      <c r="O9" s="365"/>
      <c r="P9" s="365"/>
      <c r="Q9" s="365"/>
      <c r="R9" s="365"/>
    </row>
    <row r="10" spans="1:18" ht="14.25">
      <c r="A10" s="293" t="s">
        <v>747</v>
      </c>
      <c r="B10" s="250">
        <v>6</v>
      </c>
      <c r="C10">
        <v>2</v>
      </c>
      <c r="E10" s="293" t="s">
        <v>748</v>
      </c>
      <c r="F10" s="250">
        <v>32</v>
      </c>
      <c r="G10">
        <v>2</v>
      </c>
      <c r="N10" s="346"/>
      <c r="O10" s="346"/>
      <c r="P10" s="346"/>
      <c r="Q10" s="346"/>
      <c r="R10" s="346"/>
    </row>
    <row r="11" spans="1:18" ht="14.25">
      <c r="A11" s="293" t="s">
        <v>680</v>
      </c>
      <c r="B11" s="250">
        <v>7</v>
      </c>
      <c r="C11">
        <v>2</v>
      </c>
      <c r="E11" s="293" t="s">
        <v>753</v>
      </c>
      <c r="F11" s="250">
        <v>33</v>
      </c>
      <c r="G11">
        <v>2</v>
      </c>
      <c r="N11" s="345" t="s">
        <v>770</v>
      </c>
      <c r="O11" s="275" t="e">
        <f>#REF!</f>
        <v>#REF!</v>
      </c>
      <c r="P11" s="345" t="s">
        <v>621</v>
      </c>
      <c r="Q11" s="345"/>
      <c r="R11" s="345"/>
    </row>
    <row r="12" spans="1:18" ht="14.25">
      <c r="A12" s="293" t="s">
        <v>681</v>
      </c>
      <c r="B12" s="250">
        <v>8</v>
      </c>
      <c r="C12">
        <v>2</v>
      </c>
      <c r="E12" s="293" t="s">
        <v>771</v>
      </c>
      <c r="F12" s="250">
        <v>34</v>
      </c>
      <c r="G12">
        <v>2</v>
      </c>
      <c r="N12" s="345" t="s">
        <v>622</v>
      </c>
      <c r="O12" s="279"/>
      <c r="P12" s="345"/>
      <c r="Q12" s="345"/>
      <c r="R12" s="345"/>
    </row>
    <row r="13" spans="1:18" ht="14.25">
      <c r="A13" s="293" t="s">
        <v>772</v>
      </c>
      <c r="B13" s="250">
        <v>9</v>
      </c>
      <c r="C13">
        <v>2</v>
      </c>
      <c r="E13" s="293" t="s">
        <v>773</v>
      </c>
      <c r="F13" s="250">
        <v>35</v>
      </c>
      <c r="G13">
        <v>2</v>
      </c>
      <c r="N13" s="211" t="s">
        <v>774</v>
      </c>
      <c r="O13" s="211"/>
      <c r="P13" s="211"/>
      <c r="Q13" s="211"/>
      <c r="R13" s="211"/>
    </row>
    <row r="14" spans="1:18" ht="14.25">
      <c r="A14" s="293" t="s">
        <v>683</v>
      </c>
      <c r="B14" s="250">
        <v>10</v>
      </c>
      <c r="C14">
        <v>2</v>
      </c>
      <c r="E14" s="293" t="s">
        <v>684</v>
      </c>
      <c r="F14" s="250">
        <v>36</v>
      </c>
      <c r="G14">
        <v>2</v>
      </c>
      <c r="N14" s="277" t="s">
        <v>775</v>
      </c>
      <c r="O14" s="211"/>
      <c r="P14" s="211"/>
      <c r="Q14" s="211"/>
      <c r="R14" s="211"/>
    </row>
    <row r="15" spans="1:18" ht="14.25">
      <c r="A15" s="293" t="s">
        <v>685</v>
      </c>
      <c r="B15" s="250">
        <v>11</v>
      </c>
      <c r="C15">
        <v>2</v>
      </c>
      <c r="E15" s="293" t="s">
        <v>686</v>
      </c>
      <c r="F15" s="250">
        <v>39</v>
      </c>
      <c r="N15" s="277"/>
      <c r="O15" s="211"/>
      <c r="P15" s="211"/>
      <c r="Q15" s="211"/>
      <c r="R15" s="211"/>
    </row>
    <row r="16" spans="1:18" ht="14.25">
      <c r="A16" s="293" t="s">
        <v>687</v>
      </c>
      <c r="B16" s="250">
        <v>14</v>
      </c>
      <c r="C16">
        <v>0</v>
      </c>
      <c r="E16" s="293" t="s">
        <v>688</v>
      </c>
      <c r="F16" s="250">
        <v>40</v>
      </c>
      <c r="N16" s="211" t="s">
        <v>623</v>
      </c>
      <c r="O16" s="211"/>
      <c r="P16" s="211"/>
      <c r="Q16" s="211"/>
      <c r="R16" s="211"/>
    </row>
    <row r="17" spans="1:18" ht="14.25">
      <c r="A17" s="293" t="s">
        <v>689</v>
      </c>
      <c r="B17" s="250">
        <v>15</v>
      </c>
      <c r="C17">
        <v>0</v>
      </c>
      <c r="E17" s="293" t="s">
        <v>690</v>
      </c>
      <c r="F17" s="250">
        <v>41</v>
      </c>
      <c r="N17" s="277" t="s">
        <v>776</v>
      </c>
      <c r="O17" s="211"/>
      <c r="P17" s="211"/>
      <c r="Q17" s="211"/>
      <c r="R17" s="211"/>
    </row>
    <row r="18" spans="1:18" ht="14.25">
      <c r="A18" s="293" t="s">
        <v>691</v>
      </c>
      <c r="B18" s="250">
        <v>16</v>
      </c>
      <c r="C18">
        <v>0</v>
      </c>
      <c r="E18" s="293" t="s">
        <v>692</v>
      </c>
      <c r="F18" s="250">
        <v>42</v>
      </c>
    </row>
    <row r="19" spans="1:18" ht="14.25">
      <c r="A19" s="293" t="s">
        <v>693</v>
      </c>
      <c r="B19" s="250">
        <v>17</v>
      </c>
      <c r="C19">
        <v>0</v>
      </c>
      <c r="E19" s="293" t="s">
        <v>694</v>
      </c>
      <c r="F19" s="250">
        <v>43</v>
      </c>
    </row>
    <row r="20" spans="1:18" ht="14.25">
      <c r="A20" s="293" t="s">
        <v>695</v>
      </c>
      <c r="B20" s="250">
        <v>18</v>
      </c>
      <c r="C20">
        <v>0</v>
      </c>
      <c r="E20" s="293" t="s">
        <v>696</v>
      </c>
      <c r="F20" s="250">
        <v>44</v>
      </c>
    </row>
    <row r="21" spans="1:18" ht="14.25">
      <c r="A21" s="293" t="s">
        <v>777</v>
      </c>
      <c r="B21" s="250">
        <v>19</v>
      </c>
      <c r="C21">
        <v>0</v>
      </c>
      <c r="E21" s="293" t="s">
        <v>697</v>
      </c>
      <c r="F21" s="250">
        <v>45</v>
      </c>
    </row>
    <row r="22" spans="1:18" ht="14.25">
      <c r="A22" s="293" t="s">
        <v>669</v>
      </c>
      <c r="B22" s="250">
        <v>20</v>
      </c>
      <c r="C22">
        <v>0</v>
      </c>
      <c r="E22" s="293" t="s">
        <v>698</v>
      </c>
      <c r="F22" s="250">
        <v>46</v>
      </c>
      <c r="G22" s="258"/>
    </row>
    <row r="23" spans="1:18" ht="14.25">
      <c r="A23" s="293" t="s">
        <v>670</v>
      </c>
      <c r="B23" s="250">
        <v>21</v>
      </c>
      <c r="C23">
        <v>0</v>
      </c>
      <c r="E23" s="293" t="s">
        <v>699</v>
      </c>
      <c r="F23" s="250">
        <v>47</v>
      </c>
      <c r="G23" s="258"/>
    </row>
    <row r="24" spans="1:18" ht="14.25">
      <c r="A24" s="293" t="s">
        <v>778</v>
      </c>
      <c r="B24" s="250">
        <v>22</v>
      </c>
      <c r="C24">
        <v>0</v>
      </c>
      <c r="E24" s="293"/>
      <c r="F24" s="250"/>
    </row>
    <row r="25" spans="1:18" ht="14.25">
      <c r="A25" s="293" t="s">
        <v>671</v>
      </c>
      <c r="B25" s="250">
        <v>23</v>
      </c>
      <c r="C25">
        <v>0</v>
      </c>
      <c r="E25" s="293" t="s">
        <v>700</v>
      </c>
      <c r="F25" s="250"/>
    </row>
    <row r="26" spans="1:18" ht="14.25">
      <c r="A26" s="293" t="s">
        <v>672</v>
      </c>
      <c r="B26" s="250">
        <v>24</v>
      </c>
      <c r="C26">
        <v>0</v>
      </c>
      <c r="E26" s="293" t="s">
        <v>764</v>
      </c>
      <c r="F26" s="250"/>
    </row>
    <row r="27" spans="1:18" ht="14.25">
      <c r="A27" s="293" t="s">
        <v>673</v>
      </c>
      <c r="B27" s="250">
        <v>25</v>
      </c>
      <c r="C27">
        <v>0</v>
      </c>
      <c r="E27" s="293" t="s">
        <v>766</v>
      </c>
      <c r="F27" s="250"/>
    </row>
    <row r="28" spans="1:18" ht="14.25">
      <c r="A28" s="293" t="s">
        <v>674</v>
      </c>
      <c r="B28" s="250">
        <v>26</v>
      </c>
      <c r="C28">
        <v>0</v>
      </c>
      <c r="E28" s="293" t="s">
        <v>779</v>
      </c>
      <c r="F28" s="250"/>
      <c r="G28" s="258"/>
    </row>
    <row r="29" spans="1:18" ht="14.25">
      <c r="A29" s="293"/>
      <c r="B29" s="250"/>
      <c r="E29" s="293" t="s">
        <v>682</v>
      </c>
      <c r="F29" s="250"/>
    </row>
    <row r="30" spans="1:18" ht="14.25">
      <c r="A30" s="293" t="s">
        <v>701</v>
      </c>
      <c r="B30" s="250"/>
      <c r="E30" s="293" t="s">
        <v>684</v>
      </c>
      <c r="F30" s="250"/>
      <c r="G30" s="258"/>
    </row>
    <row r="31" spans="1:18" ht="14.25">
      <c r="A31" s="293" t="s">
        <v>677</v>
      </c>
      <c r="B31" s="250"/>
      <c r="E31" s="293" t="s">
        <v>688</v>
      </c>
      <c r="F31" s="250"/>
    </row>
    <row r="32" spans="1:18" ht="14.25">
      <c r="A32" s="293" t="s">
        <v>678</v>
      </c>
      <c r="B32" s="250"/>
      <c r="E32" s="293" t="s">
        <v>690</v>
      </c>
      <c r="F32" s="250"/>
    </row>
    <row r="33" spans="1:7" ht="14.25">
      <c r="A33" s="293" t="s">
        <v>680</v>
      </c>
      <c r="B33" s="250"/>
      <c r="E33" s="293" t="s">
        <v>697</v>
      </c>
      <c r="F33" s="250"/>
    </row>
    <row r="34" spans="1:7" ht="14.25">
      <c r="A34" s="293" t="s">
        <v>681</v>
      </c>
      <c r="B34" s="250"/>
      <c r="E34" s="293" t="s">
        <v>698</v>
      </c>
      <c r="F34" s="250"/>
    </row>
    <row r="35" spans="1:7" ht="14.25">
      <c r="A35" s="293" t="s">
        <v>683</v>
      </c>
      <c r="B35" s="250"/>
      <c r="E35" s="293"/>
      <c r="F35" s="250"/>
    </row>
    <row r="36" spans="1:7" ht="14.25">
      <c r="A36" s="293" t="s">
        <v>689</v>
      </c>
      <c r="B36" s="250"/>
      <c r="E36" s="293" t="s">
        <v>702</v>
      </c>
      <c r="F36" s="259"/>
      <c r="G36" s="258"/>
    </row>
    <row r="37" spans="1:7" ht="14.25">
      <c r="A37" s="293" t="s">
        <v>693</v>
      </c>
      <c r="B37" s="250"/>
      <c r="E37" s="293" t="s">
        <v>676</v>
      </c>
      <c r="F37" s="250"/>
      <c r="G37" s="258"/>
    </row>
    <row r="38" spans="1:7" ht="14.25">
      <c r="A38" s="293" t="s">
        <v>670</v>
      </c>
      <c r="B38" s="250"/>
      <c r="E38" s="293" t="s">
        <v>766</v>
      </c>
      <c r="F38" s="250"/>
    </row>
    <row r="39" spans="1:7" ht="14.25">
      <c r="A39" s="293" t="s">
        <v>672</v>
      </c>
      <c r="B39" s="250"/>
      <c r="E39" s="293" t="s">
        <v>748</v>
      </c>
      <c r="F39" s="250"/>
    </row>
    <row r="40" spans="1:7" ht="14.25">
      <c r="A40" s="293"/>
      <c r="B40" s="250"/>
      <c r="E40" s="293" t="s">
        <v>753</v>
      </c>
      <c r="F40" s="250"/>
    </row>
    <row r="41" spans="1:7" ht="14.25">
      <c r="A41" s="293" t="s">
        <v>703</v>
      </c>
      <c r="B41" s="250"/>
      <c r="E41" s="293" t="s">
        <v>688</v>
      </c>
      <c r="F41" s="250"/>
    </row>
    <row r="42" spans="1:7" ht="14.25">
      <c r="A42" s="293" t="s">
        <v>677</v>
      </c>
      <c r="B42" s="250"/>
      <c r="E42" s="293" t="s">
        <v>690</v>
      </c>
      <c r="F42" s="250"/>
    </row>
    <row r="43" spans="1:7" ht="14.25">
      <c r="A43" s="293" t="s">
        <v>678</v>
      </c>
      <c r="B43" s="250"/>
      <c r="E43" s="293" t="s">
        <v>697</v>
      </c>
      <c r="F43" s="250"/>
    </row>
    <row r="44" spans="1:7" ht="14.25">
      <c r="A44" s="293" t="s">
        <v>680</v>
      </c>
      <c r="B44" s="250"/>
      <c r="E44" s="293"/>
      <c r="F44" s="250"/>
    </row>
    <row r="45" spans="1:7" ht="14.25">
      <c r="A45" s="293" t="s">
        <v>681</v>
      </c>
      <c r="B45" s="250"/>
      <c r="E45" s="293" t="s">
        <v>780</v>
      </c>
      <c r="F45" s="250"/>
    </row>
    <row r="46" spans="1:7" ht="14.25">
      <c r="A46" s="293" t="s">
        <v>683</v>
      </c>
      <c r="B46" s="250"/>
      <c r="E46" s="293" t="s">
        <v>765</v>
      </c>
      <c r="F46" s="250"/>
    </row>
    <row r="47" spans="1:7" ht="13.15" customHeight="1">
      <c r="A47" s="293" t="s">
        <v>689</v>
      </c>
      <c r="B47" s="250"/>
      <c r="E47" s="293" t="s">
        <v>781</v>
      </c>
      <c r="F47" s="250"/>
    </row>
    <row r="48" spans="1:7" ht="14.25">
      <c r="A48" s="293" t="s">
        <v>693</v>
      </c>
      <c r="B48" s="250"/>
      <c r="E48" s="293" t="s">
        <v>773</v>
      </c>
      <c r="F48" s="250"/>
    </row>
    <row r="49" spans="1:6" ht="14.25">
      <c r="A49" s="293" t="s">
        <v>778</v>
      </c>
      <c r="B49" s="250"/>
      <c r="E49" s="293" t="s">
        <v>686</v>
      </c>
      <c r="F49" s="250"/>
    </row>
    <row r="50" spans="1:6" ht="14.25">
      <c r="A50" s="293" t="s">
        <v>673</v>
      </c>
      <c r="B50" s="250"/>
      <c r="E50" s="293" t="s">
        <v>692</v>
      </c>
      <c r="F50" s="250"/>
    </row>
    <row r="51" spans="1:6" ht="14.25">
      <c r="A51" s="293"/>
      <c r="B51" s="250"/>
      <c r="E51" s="293" t="s">
        <v>694</v>
      </c>
      <c r="F51" s="250"/>
    </row>
    <row r="52" spans="1:6" ht="14.25">
      <c r="A52" s="293" t="s">
        <v>702</v>
      </c>
      <c r="B52" s="250"/>
      <c r="E52" s="293" t="s">
        <v>699</v>
      </c>
      <c r="F52" s="250"/>
    </row>
    <row r="53" spans="1:6" ht="14.25">
      <c r="A53" s="293" t="s">
        <v>675</v>
      </c>
      <c r="B53" s="250"/>
      <c r="E53" s="293"/>
      <c r="F53" s="250"/>
    </row>
    <row r="54" spans="1:6" ht="13.15" customHeight="1">
      <c r="A54" s="293" t="s">
        <v>678</v>
      </c>
      <c r="B54" s="250"/>
      <c r="E54" s="293" t="s">
        <v>704</v>
      </c>
    </row>
    <row r="55" spans="1:6" ht="13.15" customHeight="1">
      <c r="A55" s="293" t="s">
        <v>747</v>
      </c>
      <c r="B55" s="250"/>
      <c r="E55" s="293" t="s">
        <v>765</v>
      </c>
      <c r="F55" s="250"/>
    </row>
    <row r="56" spans="1:6" ht="14.25">
      <c r="A56" s="293" t="s">
        <v>680</v>
      </c>
      <c r="B56" s="250"/>
      <c r="E56" s="293" t="s">
        <v>781</v>
      </c>
      <c r="F56" s="250"/>
    </row>
    <row r="57" spans="1:6" ht="14.25">
      <c r="A57" s="293" t="s">
        <v>689</v>
      </c>
      <c r="B57" s="250"/>
      <c r="E57" s="293" t="s">
        <v>686</v>
      </c>
      <c r="F57" s="250"/>
    </row>
    <row r="58" spans="1:6" ht="14.25">
      <c r="A58" s="293" t="s">
        <v>693</v>
      </c>
      <c r="B58" s="250"/>
      <c r="E58" s="293" t="s">
        <v>692</v>
      </c>
      <c r="F58" s="250"/>
    </row>
    <row r="59" spans="1:6" ht="14.25">
      <c r="A59" s="293" t="s">
        <v>671</v>
      </c>
      <c r="B59" s="250"/>
      <c r="E59" s="293" t="s">
        <v>696</v>
      </c>
      <c r="F59" s="250"/>
    </row>
    <row r="60" spans="1:6" ht="14.25">
      <c r="A60" s="293"/>
      <c r="B60" s="250"/>
      <c r="E60" s="258"/>
    </row>
    <row r="61" spans="1:6" ht="14.25">
      <c r="A61" s="293" t="s">
        <v>705</v>
      </c>
      <c r="B61" s="250"/>
      <c r="E61" s="258"/>
    </row>
    <row r="62" spans="1:6" ht="14.25">
      <c r="A62" s="293" t="s">
        <v>752</v>
      </c>
      <c r="B62" s="250"/>
      <c r="E62" s="258"/>
    </row>
    <row r="63" spans="1:6" ht="14.25">
      <c r="A63" s="293" t="s">
        <v>679</v>
      </c>
      <c r="B63" s="250"/>
      <c r="E63" s="258"/>
    </row>
    <row r="64" spans="1:6" ht="14.25">
      <c r="A64" s="293" t="s">
        <v>772</v>
      </c>
      <c r="B64" s="250"/>
      <c r="E64" s="258"/>
    </row>
    <row r="65" spans="1:6" ht="14.25">
      <c r="A65" s="293" t="s">
        <v>685</v>
      </c>
      <c r="B65" s="250"/>
      <c r="E65" s="258"/>
    </row>
    <row r="66" spans="1:6" ht="14.25">
      <c r="A66" s="293" t="s">
        <v>687</v>
      </c>
      <c r="B66" s="250"/>
      <c r="E66" s="258"/>
    </row>
    <row r="67" spans="1:6" ht="14.25">
      <c r="A67" s="293" t="s">
        <v>691</v>
      </c>
      <c r="B67" s="250"/>
      <c r="E67" s="258"/>
    </row>
    <row r="68" spans="1:6" ht="14.25">
      <c r="A68" s="293" t="s">
        <v>695</v>
      </c>
      <c r="B68" s="250"/>
      <c r="E68" s="258"/>
    </row>
    <row r="69" spans="1:6" ht="14.25">
      <c r="A69" s="293" t="s">
        <v>674</v>
      </c>
      <c r="B69" s="250"/>
      <c r="E69" s="258"/>
    </row>
    <row r="70" spans="1:6" ht="14.25">
      <c r="A70" s="293"/>
      <c r="B70" s="250"/>
      <c r="E70" s="258"/>
    </row>
    <row r="71" spans="1:6" ht="14.25">
      <c r="A71" s="293" t="s">
        <v>706</v>
      </c>
      <c r="B71" s="250"/>
      <c r="E71" s="258"/>
    </row>
    <row r="72" spans="1:6" ht="14.25">
      <c r="A72" s="293" t="s">
        <v>752</v>
      </c>
      <c r="B72" s="250"/>
      <c r="E72" s="258"/>
      <c r="F72" s="250"/>
    </row>
    <row r="73" spans="1:6" ht="14.25">
      <c r="A73" s="293" t="s">
        <v>679</v>
      </c>
      <c r="B73" s="250"/>
      <c r="E73" s="258"/>
    </row>
    <row r="74" spans="1:6" ht="14.25">
      <c r="A74" s="293" t="s">
        <v>772</v>
      </c>
      <c r="B74" s="250"/>
      <c r="E74" s="258"/>
    </row>
    <row r="75" spans="1:6" ht="13.15" customHeight="1">
      <c r="A75" s="293" t="s">
        <v>685</v>
      </c>
      <c r="B75" s="250"/>
      <c r="E75" s="258"/>
    </row>
    <row r="76" spans="1:6" ht="14.25">
      <c r="A76" s="293" t="s">
        <v>687</v>
      </c>
      <c r="B76" s="250"/>
      <c r="E76" s="258"/>
    </row>
    <row r="77" spans="1:6" ht="14.25">
      <c r="A77" s="293" t="s">
        <v>691</v>
      </c>
      <c r="B77" s="250"/>
      <c r="E77" s="258"/>
    </row>
    <row r="78" spans="1:6" ht="14.25">
      <c r="A78" s="293" t="s">
        <v>777</v>
      </c>
      <c r="B78" s="250"/>
      <c r="E78" s="258"/>
    </row>
    <row r="79" spans="1:6" ht="14.25">
      <c r="A79" s="293" t="s">
        <v>674</v>
      </c>
      <c r="B79" s="250"/>
      <c r="E79" s="258"/>
    </row>
    <row r="80" spans="1:6" ht="14.25">
      <c r="A80" s="293"/>
      <c r="B80" s="250"/>
      <c r="E80" s="258"/>
    </row>
    <row r="81" spans="1:5" ht="14.25">
      <c r="A81" s="293" t="s">
        <v>782</v>
      </c>
      <c r="B81" s="250"/>
      <c r="E81" s="258"/>
    </row>
    <row r="82" spans="1:5" ht="14.25">
      <c r="A82" s="293" t="s">
        <v>752</v>
      </c>
      <c r="B82" s="250"/>
      <c r="E82" s="258"/>
    </row>
    <row r="83" spans="1:5" ht="14.25">
      <c r="A83" s="293" t="s">
        <v>679</v>
      </c>
      <c r="B83" s="250"/>
      <c r="E83" s="258"/>
    </row>
    <row r="84" spans="1:5" ht="14.25">
      <c r="A84" s="293" t="s">
        <v>687</v>
      </c>
      <c r="B84" s="250"/>
      <c r="E84" s="258"/>
    </row>
    <row r="85" spans="1:5" ht="14.25">
      <c r="A85" s="293" t="s">
        <v>691</v>
      </c>
      <c r="B85" s="250"/>
      <c r="E85" s="258"/>
    </row>
    <row r="86" spans="1:5" ht="14.25">
      <c r="A86" s="293" t="s">
        <v>669</v>
      </c>
      <c r="B86" s="250"/>
      <c r="E86" s="258"/>
    </row>
    <row r="87" spans="1:5" ht="14.25">
      <c r="A87" s="293"/>
      <c r="E87" s="258"/>
    </row>
    <row r="88" spans="1:5" ht="14.25">
      <c r="A88" s="293"/>
      <c r="E88" s="258"/>
    </row>
    <row r="89" spans="1:5" ht="14.25">
      <c r="A89" s="293"/>
      <c r="E89" s="258"/>
    </row>
    <row r="90" spans="1:5" ht="14.25">
      <c r="A90" s="293"/>
      <c r="E90" s="258"/>
    </row>
    <row r="91" spans="1:5" ht="14.25">
      <c r="A91" s="293"/>
      <c r="E91" s="258"/>
    </row>
    <row r="92" spans="1:5" ht="14.25">
      <c r="A92" s="293"/>
      <c r="E92" s="258"/>
    </row>
    <row r="93" spans="1:5" ht="14.25">
      <c r="A93" s="293"/>
      <c r="E93" s="258"/>
    </row>
    <row r="94" spans="1:5" ht="14.25">
      <c r="A94" s="293"/>
      <c r="E94" s="258"/>
    </row>
    <row r="95" spans="1:5" ht="14.25">
      <c r="A95" s="293"/>
      <c r="E95" s="258"/>
    </row>
    <row r="96" spans="1:5" ht="14.25">
      <c r="A96" s="293"/>
      <c r="E96" s="258"/>
    </row>
    <row r="97" spans="1:5" ht="14.25">
      <c r="A97" s="293"/>
      <c r="E97" s="258"/>
    </row>
    <row r="98" spans="1:5" ht="14.25">
      <c r="A98" s="293"/>
      <c r="E98" s="258"/>
    </row>
    <row r="99" spans="1:5" ht="14.25">
      <c r="A99" s="293"/>
      <c r="E99" s="258"/>
    </row>
    <row r="100" spans="1:5" ht="14.25">
      <c r="A100" s="293"/>
      <c r="E100" s="258"/>
    </row>
    <row r="101" spans="1:5" ht="14.25">
      <c r="A101" s="293"/>
      <c r="E101" s="258"/>
    </row>
    <row r="107" spans="1:5">
      <c r="B107" s="250"/>
    </row>
  </sheetData>
  <sheetProtection selectLockedCells="1" selectUnlockedCells="1"/>
  <mergeCells count="7">
    <mergeCell ref="N9:R9"/>
    <mergeCell ref="A1:C1"/>
    <mergeCell ref="E1:G1"/>
    <mergeCell ref="I1:K1"/>
    <mergeCell ref="A2:A3"/>
    <mergeCell ref="E2:E3"/>
    <mergeCell ref="I2:I3"/>
  </mergeCells>
  <phoneticPr fontId="43"/>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92"/>
  <sheetViews>
    <sheetView workbookViewId="0">
      <selection activeCell="A2" sqref="A2"/>
    </sheetView>
  </sheetViews>
  <sheetFormatPr defaultRowHeight="13.5"/>
  <cols>
    <col min="1" max="1" width="14.75" customWidth="1"/>
    <col min="6" max="6" width="13.625" customWidth="1"/>
    <col min="7" max="7" width="15.375" bestFit="1" customWidth="1"/>
    <col min="8" max="8" width="13" bestFit="1" customWidth="1"/>
    <col min="9" max="9" width="16.25" bestFit="1" customWidth="1"/>
    <col min="17" max="36" width="8.75" customWidth="1"/>
  </cols>
  <sheetData>
    <row r="1" spans="1:40">
      <c r="A1" t="s">
        <v>3</v>
      </c>
      <c r="B1" t="s">
        <v>4</v>
      </c>
      <c r="C1" t="s">
        <v>5</v>
      </c>
      <c r="D1" t="s">
        <v>6</v>
      </c>
      <c r="E1" t="s">
        <v>7</v>
      </c>
      <c r="F1" t="s">
        <v>8</v>
      </c>
      <c r="G1" t="s">
        <v>9</v>
      </c>
      <c r="H1" t="s">
        <v>10</v>
      </c>
      <c r="I1" t="s">
        <v>253</v>
      </c>
      <c r="J1" t="s">
        <v>254</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40">
      <c r="A2" t="str">
        <f>IF(E2="","",B2+10000000+E2)</f>
        <v/>
      </c>
      <c r="B2" t="str">
        <f>IF(E2="","",①団体情報入力!$C$5)</f>
        <v/>
      </c>
      <c r="D2" t="str">
        <f>IF(E2="","",IF(①団体情報入力!C10="","",①団体情報入力!C10))</f>
        <v/>
      </c>
      <c r="E2" t="str">
        <f>IF(②選手情報入力!C11="","",②選手情報入力!C11)</f>
        <v/>
      </c>
      <c r="F2" t="str">
        <f>IF(E2="","",②選手情報入力!D11)</f>
        <v/>
      </c>
      <c r="G2" t="str">
        <f>IF(E2="","",ASC(②選手情報入力!E11))</f>
        <v/>
      </c>
      <c r="H2" t="str">
        <f>IF(E2="","",F2)</f>
        <v/>
      </c>
      <c r="I2" t="str">
        <f>IF(E2="","",AM2&amp;"　"&amp;AN2)</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IF(E2="","",IF(②選手情報入力!L11="","",IF(K2=1,VLOOKUP(②選手情報入力!L11,種目情報!$A$5:$B$167,2,FALSE),VLOOKUP(②選手情報入力!L11,種目情報!$E$5:$F$142,2,FALSE))))</f>
        <v/>
      </c>
      <c r="R2" t="str">
        <f>IF(E2="","",IF(②選手情報入力!M11="","",②選手情報入力!M11))</f>
        <v/>
      </c>
      <c r="S2" s="29"/>
      <c r="T2" t="str">
        <f>IF(E2="","",IF(②選手情報入力!L11="","",IF(K2=1,VLOOKUP(②選手情報入力!L11,種目情報!$A$5:$C$135,3,FALSE),VLOOKUP(②選手情報入力!L11,種目情報!$E$5:$G$135,3,FALSE))))</f>
        <v/>
      </c>
      <c r="U2" t="str">
        <f>IF(E2="","",IF(②選手情報入力!O11="","",IF(K2=1,VLOOKUP(②選手情報入力!O11,種目情報!$A$5:$B$151,2,FALSE),VLOOKUP(②選手情報入力!O11,種目情報!$E$5:$F$135,2,FALSE))))</f>
        <v/>
      </c>
      <c r="V2" t="str">
        <f>IF(E2="","",IF(②選手情報入力!P11="","",②選手情報入力!P11))</f>
        <v/>
      </c>
      <c r="W2" s="29" t="str">
        <f>IF(E2="","",IF(②選手情報入力!N11="","",1))</f>
        <v/>
      </c>
      <c r="X2" t="str">
        <f>IF(E2="","",IF(②選手情報入力!O11="","",IF(K2=1,VLOOKUP(②選手情報入力!O11,種目情報!$A$5:$C$135,3,FALSE),VLOOKUP(②選手情報入力!O11,種目情報!$E$5:$G$135,3,FALSE))))</f>
        <v/>
      </c>
      <c r="Y2" t="str">
        <f>IF(E2="","",IF(②選手情報入力!R11="","",IF(K2=1,VLOOKUP(②選手情報入力!R11,種目情報!$A$5:$B$151,2,FALSE),VLOOKUP(②選手情報入力!R11,種目情報!$E$5:$F$135,2,FALSE))))</f>
        <v/>
      </c>
      <c r="Z2" t="str">
        <f>IF(E2="","",IF(②選手情報入力!S11="","",②選手情報入力!S11))</f>
        <v/>
      </c>
      <c r="AA2" s="29" t="str">
        <f>IF(E2="","",IF(②選手情報入力!Q11="","",1))</f>
        <v/>
      </c>
      <c r="AB2" t="str">
        <f>IF(E2="","",IF(②選手情報入力!R11="","",IF(K2=1,VLOOKUP(②選手情報入力!R11,種目情報!$A$5:$C$135,3,FALSE),VLOOKUP(②選手情報入力!R11,種目情報!$E$5:$G$135,3,FALSE))))</f>
        <v/>
      </c>
      <c r="AC2" t="str">
        <f>IF(E2="","",IF(②選手情報入力!T11="","",IF(K2=1,種目情報!$J$4,種目情報!$J$6)))</f>
        <v/>
      </c>
      <c r="AD2" t="str">
        <f>IF(E2="","",IF(②選手情報入力!T11="","",IF(K2=1,IF(②選手情報入力!$U$7="","",②選手情報入力!$U$7),IF(②選手情報入力!$U$8="","",②選手情報入力!$U$8))))</f>
        <v/>
      </c>
      <c r="AE2" t="str">
        <f>IF(E2="","",IF(②選手情報入力!T11="","",IF(K2=1,IF(②選手情報入力!$T$7="",0,1),IF(②選手情報入力!$T$8="",0,1))))</f>
        <v/>
      </c>
      <c r="AF2" t="str">
        <f>IF(E2="","",IF(②選手情報入力!T11="","",2))</f>
        <v/>
      </c>
      <c r="AG2" t="str">
        <f>IF(E2="","",IF(②選手情報入力!V11="","",IF(K2=1,種目情報!$J$5,種目情報!$J$7)))</f>
        <v/>
      </c>
      <c r="AH2" t="str">
        <f>IF(E2="","",IF(②選手情報入力!V11="","",IF(K2=1,IF(②選手情報入力!$W$7="","",②選手情報入力!$W$7),IF(②選手情報入力!$W$8="","",②選手情報入力!$W$8))))</f>
        <v/>
      </c>
      <c r="AI2" t="str">
        <f>IF(E2="","",IF(②選手情報入力!V11="","",IF(K2=1,IF(②選手情報入力!$V$7="",0,1),IF(②選手情報入力!$V$8="",0,1))))</f>
        <v/>
      </c>
      <c r="AJ2" t="str">
        <f>IF(E2="","",IF(②選手情報入力!V11="","",2))</f>
        <v/>
      </c>
      <c r="AM2" t="str">
        <f>IF(②選手情報入力!F11="","",ASC(②選手情報入力!F11))</f>
        <v/>
      </c>
      <c r="AN2" t="str">
        <f>IF(②選手情報入力!F11="","",ASC(②選手情報入力!G11))</f>
        <v/>
      </c>
    </row>
    <row r="3" spans="1:40">
      <c r="A3" t="str">
        <f t="shared" ref="A3:A66" si="0">IF(E3="","",B3+10000000+E3)</f>
        <v/>
      </c>
      <c r="B3" t="str">
        <f>IF(E3="","",①団体情報入力!$C$5)</f>
        <v/>
      </c>
      <c r="D3" t="str">
        <f>IF(E3="","",IF(①団体情報入力!C11="","",①団体情報入力!C11))</f>
        <v/>
      </c>
      <c r="E3" t="str">
        <f>IF(②選手情報入力!C12="","",②選手情報入力!C12)</f>
        <v/>
      </c>
      <c r="F3" t="str">
        <f>IF(E3="","",②選手情報入力!D12)</f>
        <v/>
      </c>
      <c r="G3" t="str">
        <f>IF(E3="","",ASC(②選手情報入力!E12))</f>
        <v/>
      </c>
      <c r="H3" t="str">
        <f t="shared" ref="H3:H66" si="1">IF(E3="","",F3)</f>
        <v/>
      </c>
      <c r="I3" t="str">
        <f t="shared" ref="I3:I66" si="2">IF(E3="","",AM3&amp;"　"&amp;AN3)</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3">IF(E3="","","愛知")</f>
        <v/>
      </c>
      <c r="Q3" t="str">
        <f>IF(E3="","",IF(②選手情報入力!L12="","",IF(K3=1,VLOOKUP(②選手情報入力!L12,種目情報!$A$5:$B$167,2,FALSE),VLOOKUP(②選手情報入力!L12,種目情報!$E$5:$F$142,2,FALSE))))</f>
        <v/>
      </c>
      <c r="R3" t="str">
        <f>IF(E3="","",IF(②選手情報入力!M12="","",②選手情報入力!M12))</f>
        <v/>
      </c>
      <c r="S3" s="29"/>
      <c r="T3" t="str">
        <f>IF(E3="","",IF(②選手情報入力!L12="","",IF(K3=1,VLOOKUP(②選手情報入力!L12,種目情報!$A$5:$C$135,3,FALSE),VLOOKUP(②選手情報入力!L12,種目情報!$E$5:$G$135,3,FALSE))))</f>
        <v/>
      </c>
      <c r="U3" t="str">
        <f>IF(E3="","",IF(②選手情報入力!O12="","",IF(K3=1,VLOOKUP(②選手情報入力!O12,種目情報!$A$5:$B$151,2,FALSE),VLOOKUP(②選手情報入力!O12,種目情報!$E$5:$F$135,2,FALSE))))</f>
        <v/>
      </c>
      <c r="V3" t="str">
        <f>IF(E3="","",IF(②選手情報入力!P12="","",②選手情報入力!P12))</f>
        <v/>
      </c>
      <c r="W3" s="29" t="str">
        <f>IF(E3="","",IF(②選手情報入力!N12="","",1))</f>
        <v/>
      </c>
      <c r="X3" t="str">
        <f>IF(E3="","",IF(②選手情報入力!O12="","",IF(K3=1,VLOOKUP(②選手情報入力!O12,種目情報!$A$5:$C$135,3,FALSE),VLOOKUP(②選手情報入力!O12,種目情報!$E$5:$G$135,3,FALSE))))</f>
        <v/>
      </c>
      <c r="Y3" t="str">
        <f>IF(E3="","",IF(②選手情報入力!R12="","",IF(K3=1,VLOOKUP(②選手情報入力!R12,種目情報!$A$5:$B$151,2,FALSE),VLOOKUP(②選手情報入力!R12,種目情報!$E$5:$F$135,2,FALSE))))</f>
        <v/>
      </c>
      <c r="Z3" t="str">
        <f>IF(E3="","",IF(②選手情報入力!S12="","",②選手情報入力!S12))</f>
        <v/>
      </c>
      <c r="AA3" s="29" t="str">
        <f>IF(E3="","",IF(②選手情報入力!Q12="","",1))</f>
        <v/>
      </c>
      <c r="AB3" t="str">
        <f>IF(E3="","",IF(②選手情報入力!R12="","",IF(K3=1,VLOOKUP(②選手情報入力!R12,種目情報!$A$5:$C$135,3,FALSE),VLOOKUP(②選手情報入力!R12,種目情報!$E$5:$G$135,3,FALSE))))</f>
        <v/>
      </c>
      <c r="AC3" t="str">
        <f>IF(E3="","",IF(②選手情報入力!T12="","",IF(K3=1,種目情報!$J$4,種目情報!$J$6)))</f>
        <v/>
      </c>
      <c r="AD3" t="str">
        <f>IF(E3="","",IF(②選手情報入力!T12="","",IF(K3=1,IF(②選手情報入力!$U$7="","",②選手情報入力!$U$7),IF(②選手情報入力!$U$8="","",②選手情報入力!$U$8))))</f>
        <v/>
      </c>
      <c r="AE3" t="str">
        <f>IF(E3="","",IF(②選手情報入力!T12="","",IF(K3=1,IF(②選手情報入力!$T$7="",0,1),IF(②選手情報入力!$T$8="",0,1))))</f>
        <v/>
      </c>
      <c r="AF3" t="str">
        <f>IF(E3="","",IF(②選手情報入力!T12="","",2))</f>
        <v/>
      </c>
      <c r="AG3" t="str">
        <f>IF(E3="","",IF(②選手情報入力!V12="","",IF(K3=1,種目情報!$J$5,種目情報!$J$7)))</f>
        <v/>
      </c>
      <c r="AH3" t="str">
        <f>IF(E3="","",IF(②選手情報入力!V12="","",IF(K3=1,IF(②選手情報入力!$W$7="","",②選手情報入力!$W$7),IF(②選手情報入力!$W$8="","",②選手情報入力!$W$8))))</f>
        <v/>
      </c>
      <c r="AI3" t="str">
        <f>IF(E3="","",IF(②選手情報入力!V12="","",IF(K3=1,IF(②選手情報入力!$V$7="",0,1),IF(②選手情報入力!$V$8="",0,1))))</f>
        <v/>
      </c>
      <c r="AJ3" t="str">
        <f>IF(E3="","",IF(②選手情報入力!V12="","",2))</f>
        <v/>
      </c>
      <c r="AM3" t="str">
        <f>IF(②選手情報入力!F12="","",ASC(②選手情報入力!F12))</f>
        <v/>
      </c>
      <c r="AN3" t="str">
        <f>IF(②選手情報入力!F12="","",ASC(②選手情報入力!G12))</f>
        <v/>
      </c>
    </row>
    <row r="4" spans="1:40">
      <c r="A4" t="str">
        <f t="shared" si="0"/>
        <v/>
      </c>
      <c r="B4" t="str">
        <f>IF(E4="","",①団体情報入力!$C$5)</f>
        <v/>
      </c>
      <c r="D4" t="str">
        <f>IF(E4="","",IF(①団体情報入力!C12="","",①団体情報入力!C12))</f>
        <v/>
      </c>
      <c r="E4" t="str">
        <f>IF(②選手情報入力!C13="","",②選手情報入力!C13)</f>
        <v/>
      </c>
      <c r="F4" t="str">
        <f>IF(E4="","",②選手情報入力!D13)</f>
        <v/>
      </c>
      <c r="G4" t="str">
        <f>IF(E4="","",ASC(②選手情報入力!E13))</f>
        <v/>
      </c>
      <c r="H4" t="str">
        <f t="shared" si="1"/>
        <v/>
      </c>
      <c r="I4" t="str">
        <f t="shared" si="2"/>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3"/>
        <v/>
      </c>
      <c r="Q4" t="str">
        <f>IF(E4="","",IF(②選手情報入力!L13="","",IF(K4=1,VLOOKUP(②選手情報入力!L13,種目情報!$A$5:$B$167,2,FALSE),VLOOKUP(②選手情報入力!L13,種目情報!$E$5:$F$142,2,FALSE))))</f>
        <v/>
      </c>
      <c r="R4" t="str">
        <f>IF(E4="","",IF(②選手情報入力!M13="","",②選手情報入力!M13))</f>
        <v/>
      </c>
      <c r="S4" s="29"/>
      <c r="T4" t="str">
        <f>IF(E4="","",IF(②選手情報入力!L13="","",IF(K4=1,VLOOKUP(②選手情報入力!L13,種目情報!$A$5:$C$135,3,FALSE),VLOOKUP(②選手情報入力!L13,種目情報!$E$5:$G$135,3,FALSE))))</f>
        <v/>
      </c>
      <c r="U4" t="str">
        <f>IF(E4="","",IF(②選手情報入力!O13="","",IF(K4=1,VLOOKUP(②選手情報入力!O13,種目情報!$A$5:$B$151,2,FALSE),VLOOKUP(②選手情報入力!O13,種目情報!$E$5:$F$135,2,FALSE))))</f>
        <v/>
      </c>
      <c r="V4" t="str">
        <f>IF(E4="","",IF(②選手情報入力!P13="","",②選手情報入力!P13))</f>
        <v/>
      </c>
      <c r="W4" s="29" t="str">
        <f>IF(E4="","",IF(②選手情報入力!N13="","",1))</f>
        <v/>
      </c>
      <c r="X4" t="str">
        <f>IF(E4="","",IF(②選手情報入力!O13="","",IF(K4=1,VLOOKUP(②選手情報入力!O13,種目情報!$A$5:$C$135,3,FALSE),VLOOKUP(②選手情報入力!O13,種目情報!$E$5:$G$135,3,FALSE))))</f>
        <v/>
      </c>
      <c r="Y4" t="str">
        <f>IF(E4="","",IF(②選手情報入力!R13="","",IF(K4=1,VLOOKUP(②選手情報入力!R13,種目情報!$A$5:$B$151,2,FALSE),VLOOKUP(②選手情報入力!R13,種目情報!$E$5:$F$135,2,FALSE))))</f>
        <v/>
      </c>
      <c r="Z4" t="str">
        <f>IF(E4="","",IF(②選手情報入力!S13="","",②選手情報入力!S13))</f>
        <v/>
      </c>
      <c r="AA4" s="29" t="str">
        <f>IF(E4="","",IF(②選手情報入力!Q13="","",1))</f>
        <v/>
      </c>
      <c r="AB4" t="str">
        <f>IF(E4="","",IF(②選手情報入力!R13="","",IF(K4=1,VLOOKUP(②選手情報入力!R13,種目情報!$A$5:$C$135,3,FALSE),VLOOKUP(②選手情報入力!R13,種目情報!$E$5:$G$135,3,FALSE))))</f>
        <v/>
      </c>
      <c r="AC4" t="str">
        <f>IF(E4="","",IF(②選手情報入力!T13="","",IF(K4=1,種目情報!$J$4,種目情報!$J$6)))</f>
        <v/>
      </c>
      <c r="AD4" t="str">
        <f>IF(E4="","",IF(②選手情報入力!T13="","",IF(K4=1,IF(②選手情報入力!$U$7="","",②選手情報入力!$U$7),IF(②選手情報入力!$U$8="","",②選手情報入力!$U$8))))</f>
        <v/>
      </c>
      <c r="AE4" t="str">
        <f>IF(E4="","",IF(②選手情報入力!T13="","",IF(K4=1,IF(②選手情報入力!$T$7="",0,1),IF(②選手情報入力!$T$8="",0,1))))</f>
        <v/>
      </c>
      <c r="AF4" t="str">
        <f>IF(E4="","",IF(②選手情報入力!T13="","",2))</f>
        <v/>
      </c>
      <c r="AG4" t="str">
        <f>IF(E4="","",IF(②選手情報入力!V13="","",IF(K4=1,種目情報!$J$5,種目情報!$J$7)))</f>
        <v/>
      </c>
      <c r="AH4" t="str">
        <f>IF(E4="","",IF(②選手情報入力!V13="","",IF(K4=1,IF(②選手情報入力!$W$7="","",②選手情報入力!$W$7),IF(②選手情報入力!$W$8="","",②選手情報入力!$W$8))))</f>
        <v/>
      </c>
      <c r="AI4" t="str">
        <f>IF(E4="","",IF(②選手情報入力!V13="","",IF(K4=1,IF(②選手情報入力!$V$7="",0,1),IF(②選手情報入力!$V$8="",0,1))))</f>
        <v/>
      </c>
      <c r="AJ4" t="str">
        <f>IF(E4="","",IF(②選手情報入力!V13="","",2))</f>
        <v/>
      </c>
      <c r="AM4" t="str">
        <f>IF(②選手情報入力!F13="","",ASC(②選手情報入力!F13))</f>
        <v/>
      </c>
      <c r="AN4" t="str">
        <f>IF(②選手情報入力!F13="","",ASC(②選手情報入力!G13))</f>
        <v/>
      </c>
    </row>
    <row r="5" spans="1:40">
      <c r="A5" t="str">
        <f t="shared" si="0"/>
        <v/>
      </c>
      <c r="B5" t="str">
        <f>IF(E5="","",①団体情報入力!$C$5)</f>
        <v/>
      </c>
      <c r="D5" t="str">
        <f>IF(E5="","",IF(①団体情報入力!C13="","",①団体情報入力!C13))</f>
        <v/>
      </c>
      <c r="E5" t="str">
        <f>IF(②選手情報入力!C14="","",②選手情報入力!C14)</f>
        <v/>
      </c>
      <c r="F5" t="str">
        <f>IF(E5="","",②選手情報入力!D14)</f>
        <v/>
      </c>
      <c r="G5" t="str">
        <f>IF(E5="","",ASC(②選手情報入力!E14))</f>
        <v/>
      </c>
      <c r="H5" t="str">
        <f t="shared" si="1"/>
        <v/>
      </c>
      <c r="I5" t="str">
        <f t="shared" si="2"/>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3"/>
        <v/>
      </c>
      <c r="Q5" t="str">
        <f>IF(E5="","",IF(②選手情報入力!L14="","",IF(K5=1,VLOOKUP(②選手情報入力!L14,種目情報!$A$5:$B$167,2,FALSE),VLOOKUP(②選手情報入力!L14,種目情報!$E$5:$F$142,2,FALSE))))</f>
        <v/>
      </c>
      <c r="R5" t="str">
        <f>IF(E5="","",IF(②選手情報入力!M14="","",②選手情報入力!M14))</f>
        <v/>
      </c>
      <c r="S5" s="29"/>
      <c r="T5" t="str">
        <f>IF(E5="","",IF(②選手情報入力!L14="","",IF(K5=1,VLOOKUP(②選手情報入力!L14,種目情報!$A$5:$C$135,3,FALSE),VLOOKUP(②選手情報入力!L14,種目情報!$E$5:$G$135,3,FALSE))))</f>
        <v/>
      </c>
      <c r="U5" t="str">
        <f>IF(E5="","",IF(②選手情報入力!O14="","",IF(K5=1,VLOOKUP(②選手情報入力!O14,種目情報!$A$5:$B$151,2,FALSE),VLOOKUP(②選手情報入力!O14,種目情報!$E$5:$F$135,2,FALSE))))</f>
        <v/>
      </c>
      <c r="V5" t="str">
        <f>IF(E5="","",IF(②選手情報入力!P14="","",②選手情報入力!P14))</f>
        <v/>
      </c>
      <c r="W5" s="29" t="str">
        <f>IF(E5="","",IF(②選手情報入力!N14="","",1))</f>
        <v/>
      </c>
      <c r="X5" t="str">
        <f>IF(E5="","",IF(②選手情報入力!O14="","",IF(K5=1,VLOOKUP(②選手情報入力!O14,種目情報!$A$5:$C$135,3,FALSE),VLOOKUP(②選手情報入力!O14,種目情報!$E$5:$G$135,3,FALSE))))</f>
        <v/>
      </c>
      <c r="Y5" t="str">
        <f>IF(E5="","",IF(②選手情報入力!R14="","",IF(K5=1,VLOOKUP(②選手情報入力!R14,種目情報!$A$5:$B$151,2,FALSE),VLOOKUP(②選手情報入力!R14,種目情報!$E$5:$F$135,2,FALSE))))</f>
        <v/>
      </c>
      <c r="Z5" t="str">
        <f>IF(E5="","",IF(②選手情報入力!S14="","",②選手情報入力!S14))</f>
        <v/>
      </c>
      <c r="AA5" s="29" t="str">
        <f>IF(E5="","",IF(②選手情報入力!Q14="","",1))</f>
        <v/>
      </c>
      <c r="AB5" t="str">
        <f>IF(E5="","",IF(②選手情報入力!R14="","",IF(K5=1,VLOOKUP(②選手情報入力!R14,種目情報!$A$5:$C$135,3,FALSE),VLOOKUP(②選手情報入力!R14,種目情報!$E$5:$G$135,3,FALSE))))</f>
        <v/>
      </c>
      <c r="AC5" t="str">
        <f>IF(E5="","",IF(②選手情報入力!T14="","",IF(K5=1,種目情報!$J$4,種目情報!$J$6)))</f>
        <v/>
      </c>
      <c r="AD5" t="str">
        <f>IF(E5="","",IF(②選手情報入力!T14="","",IF(K5=1,IF(②選手情報入力!$U$7="","",②選手情報入力!$U$7),IF(②選手情報入力!$U$8="","",②選手情報入力!$U$8))))</f>
        <v/>
      </c>
      <c r="AE5" t="str">
        <f>IF(E5="","",IF(②選手情報入力!T14="","",IF(K5=1,IF(②選手情報入力!$T$7="",0,1),IF(②選手情報入力!$T$8="",0,1))))</f>
        <v/>
      </c>
      <c r="AF5" t="str">
        <f>IF(E5="","",IF(②選手情報入力!T14="","",2))</f>
        <v/>
      </c>
      <c r="AG5" t="str">
        <f>IF(E5="","",IF(②選手情報入力!V14="","",IF(K5=1,種目情報!$J$5,種目情報!$J$7)))</f>
        <v/>
      </c>
      <c r="AH5" t="str">
        <f>IF(E5="","",IF(②選手情報入力!V14="","",IF(K5=1,IF(②選手情報入力!$W$7="","",②選手情報入力!$W$7),IF(②選手情報入力!$W$8="","",②選手情報入力!$W$8))))</f>
        <v/>
      </c>
      <c r="AI5" t="str">
        <f>IF(E5="","",IF(②選手情報入力!V14="","",IF(K5=1,IF(②選手情報入力!$V$7="",0,1),IF(②選手情報入力!$V$8="",0,1))))</f>
        <v/>
      </c>
      <c r="AJ5" t="str">
        <f>IF(E5="","",IF(②選手情報入力!V14="","",2))</f>
        <v/>
      </c>
      <c r="AM5" t="str">
        <f>IF(②選手情報入力!F14="","",ASC(②選手情報入力!F14))</f>
        <v/>
      </c>
      <c r="AN5" t="str">
        <f>IF(②選手情報入力!F14="","",ASC(②選手情報入力!G14))</f>
        <v/>
      </c>
    </row>
    <row r="6" spans="1:40">
      <c r="A6" t="str">
        <f t="shared" si="0"/>
        <v/>
      </c>
      <c r="B6" t="str">
        <f>IF(E6="","",①団体情報入力!$C$5)</f>
        <v/>
      </c>
      <c r="D6" t="str">
        <f>IF(E6="","",IF(①団体情報入力!C14="","",①団体情報入力!C14))</f>
        <v/>
      </c>
      <c r="E6" t="str">
        <f>IF(②選手情報入力!C15="","",②選手情報入力!C15)</f>
        <v/>
      </c>
      <c r="F6" t="str">
        <f>IF(E6="","",②選手情報入力!D15)</f>
        <v/>
      </c>
      <c r="G6" t="str">
        <f>IF(E6="","",ASC(②選手情報入力!E15))</f>
        <v/>
      </c>
      <c r="H6" t="str">
        <f t="shared" si="1"/>
        <v/>
      </c>
      <c r="I6" t="str">
        <f t="shared" si="2"/>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3"/>
        <v/>
      </c>
      <c r="Q6" t="str">
        <f>IF(E6="","",IF(②選手情報入力!L15="","",IF(K6=1,VLOOKUP(②選手情報入力!L15,種目情報!$A$5:$B$167,2,FALSE),VLOOKUP(②選手情報入力!L15,種目情報!$E$5:$F$142,2,FALSE))))</f>
        <v/>
      </c>
      <c r="R6" t="str">
        <f>IF(E6="","",IF(②選手情報入力!M15="","",②選手情報入力!M15))</f>
        <v/>
      </c>
      <c r="S6" s="29"/>
      <c r="T6" t="str">
        <f>IF(E6="","",IF(②選手情報入力!L15="","",IF(K6=1,VLOOKUP(②選手情報入力!L15,種目情報!$A$5:$C$135,3,FALSE),VLOOKUP(②選手情報入力!L15,種目情報!$E$5:$G$135,3,FALSE))))</f>
        <v/>
      </c>
      <c r="U6" t="str">
        <f>IF(E6="","",IF(②選手情報入力!O15="","",IF(K6=1,VLOOKUP(②選手情報入力!O15,種目情報!$A$5:$B$151,2,FALSE),VLOOKUP(②選手情報入力!O15,種目情報!$E$5:$F$135,2,FALSE))))</f>
        <v/>
      </c>
      <c r="V6" t="str">
        <f>IF(E6="","",IF(②選手情報入力!P15="","",②選手情報入力!P15))</f>
        <v/>
      </c>
      <c r="W6" s="29" t="str">
        <f>IF(E6="","",IF(②選手情報入力!N15="","",1))</f>
        <v/>
      </c>
      <c r="X6" t="str">
        <f>IF(E6="","",IF(②選手情報入力!O15="","",IF(K6=1,VLOOKUP(②選手情報入力!O15,種目情報!$A$5:$C$135,3,FALSE),VLOOKUP(②選手情報入力!O15,種目情報!$E$5:$G$135,3,FALSE))))</f>
        <v/>
      </c>
      <c r="Y6" t="str">
        <f>IF(E6="","",IF(②選手情報入力!R15="","",IF(K6=1,VLOOKUP(②選手情報入力!R15,種目情報!$A$5:$B$151,2,FALSE),VLOOKUP(②選手情報入力!R15,種目情報!$E$5:$F$135,2,FALSE))))</f>
        <v/>
      </c>
      <c r="Z6" t="str">
        <f>IF(E6="","",IF(②選手情報入力!S15="","",②選手情報入力!S15))</f>
        <v/>
      </c>
      <c r="AA6" s="29" t="str">
        <f>IF(E6="","",IF(②選手情報入力!Q15="","",1))</f>
        <v/>
      </c>
      <c r="AB6" t="str">
        <f>IF(E6="","",IF(②選手情報入力!R15="","",IF(K6=1,VLOOKUP(②選手情報入力!R15,種目情報!$A$5:$C$135,3,FALSE),VLOOKUP(②選手情報入力!R15,種目情報!$E$5:$G$135,3,FALSE))))</f>
        <v/>
      </c>
      <c r="AC6" t="str">
        <f>IF(E6="","",IF(②選手情報入力!T15="","",IF(K6=1,種目情報!$J$4,種目情報!$J$6)))</f>
        <v/>
      </c>
      <c r="AD6" t="str">
        <f>IF(E6="","",IF(②選手情報入力!T15="","",IF(K6=1,IF(②選手情報入力!$U$7="","",②選手情報入力!$U$7),IF(②選手情報入力!$U$8="","",②選手情報入力!$U$8))))</f>
        <v/>
      </c>
      <c r="AE6" t="str">
        <f>IF(E6="","",IF(②選手情報入力!T15="","",IF(K6=1,IF(②選手情報入力!$T$7="",0,1),IF(②選手情報入力!$T$8="",0,1))))</f>
        <v/>
      </c>
      <c r="AF6" t="str">
        <f>IF(E6="","",IF(②選手情報入力!T15="","",2))</f>
        <v/>
      </c>
      <c r="AG6" t="str">
        <f>IF(E6="","",IF(②選手情報入力!V15="","",IF(K6=1,種目情報!$J$5,種目情報!$J$7)))</f>
        <v/>
      </c>
      <c r="AH6" t="str">
        <f>IF(E6="","",IF(②選手情報入力!V15="","",IF(K6=1,IF(②選手情報入力!$W$7="","",②選手情報入力!$W$7),IF(②選手情報入力!$W$8="","",②選手情報入力!$W$8))))</f>
        <v/>
      </c>
      <c r="AI6" t="str">
        <f>IF(E6="","",IF(②選手情報入力!V15="","",IF(K6=1,IF(②選手情報入力!$V$7="",0,1),IF(②選手情報入力!$V$8="",0,1))))</f>
        <v/>
      </c>
      <c r="AJ6" t="str">
        <f>IF(E6="","",IF(②選手情報入力!V15="","",2))</f>
        <v/>
      </c>
      <c r="AM6" t="str">
        <f>IF(②選手情報入力!F15="","",ASC(②選手情報入力!F15))</f>
        <v/>
      </c>
      <c r="AN6" t="str">
        <f>IF(②選手情報入力!F15="","",ASC(②選手情報入力!G15))</f>
        <v/>
      </c>
    </row>
    <row r="7" spans="1:40">
      <c r="A7" t="str">
        <f t="shared" si="0"/>
        <v/>
      </c>
      <c r="B7" t="str">
        <f>IF(E7="","",①団体情報入力!$C$5)</f>
        <v/>
      </c>
      <c r="D7" t="str">
        <f>IF(E7="","",IF(①団体情報入力!C15="","",①団体情報入力!C15))</f>
        <v/>
      </c>
      <c r="E7" t="str">
        <f>IF(②選手情報入力!C16="","",②選手情報入力!C16)</f>
        <v/>
      </c>
      <c r="F7" t="str">
        <f>IF(E7="","",②選手情報入力!D16)</f>
        <v/>
      </c>
      <c r="G7" t="str">
        <f>IF(E7="","",ASC(②選手情報入力!E16))</f>
        <v/>
      </c>
      <c r="H7" t="str">
        <f t="shared" si="1"/>
        <v/>
      </c>
      <c r="I7" t="str">
        <f t="shared" si="2"/>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3"/>
        <v/>
      </c>
      <c r="Q7" t="str">
        <f>IF(E7="","",IF(②選手情報入力!L16="","",IF(K7=1,VLOOKUP(②選手情報入力!L16,種目情報!$A$5:$B$167,2,FALSE),VLOOKUP(②選手情報入力!L16,種目情報!$E$5:$F$142,2,FALSE))))</f>
        <v/>
      </c>
      <c r="R7" t="str">
        <f>IF(E7="","",IF(②選手情報入力!M16="","",②選手情報入力!M16))</f>
        <v/>
      </c>
      <c r="S7" s="29"/>
      <c r="T7" t="str">
        <f>IF(E7="","",IF(②選手情報入力!L16="","",IF(K7=1,VLOOKUP(②選手情報入力!L16,種目情報!$A$5:$C$135,3,FALSE),VLOOKUP(②選手情報入力!L16,種目情報!$E$5:$G$135,3,FALSE))))</f>
        <v/>
      </c>
      <c r="U7" t="str">
        <f>IF(E7="","",IF(②選手情報入力!O16="","",IF(K7=1,VLOOKUP(②選手情報入力!O16,種目情報!$A$5:$B$151,2,FALSE),VLOOKUP(②選手情報入力!O16,種目情報!$E$5:$F$135,2,FALSE))))</f>
        <v/>
      </c>
      <c r="V7" t="str">
        <f>IF(E7="","",IF(②選手情報入力!P16="","",②選手情報入力!P16))</f>
        <v/>
      </c>
      <c r="W7" s="29" t="str">
        <f>IF(E7="","",IF(②選手情報入力!N16="","",1))</f>
        <v/>
      </c>
      <c r="X7" t="str">
        <f>IF(E7="","",IF(②選手情報入力!O16="","",IF(K7=1,VLOOKUP(②選手情報入力!O16,種目情報!$A$5:$C$135,3,FALSE),VLOOKUP(②選手情報入力!O16,種目情報!$E$5:$G$135,3,FALSE))))</f>
        <v/>
      </c>
      <c r="Y7" t="str">
        <f>IF(E7="","",IF(②選手情報入力!R16="","",IF(K7=1,VLOOKUP(②選手情報入力!R16,種目情報!$A$5:$B$151,2,FALSE),VLOOKUP(②選手情報入力!R16,種目情報!$E$5:$F$135,2,FALSE))))</f>
        <v/>
      </c>
      <c r="Z7" t="str">
        <f>IF(E7="","",IF(②選手情報入力!S16="","",②選手情報入力!S16))</f>
        <v/>
      </c>
      <c r="AA7" s="29" t="str">
        <f>IF(E7="","",IF(②選手情報入力!Q16="","",1))</f>
        <v/>
      </c>
      <c r="AB7" t="str">
        <f>IF(E7="","",IF(②選手情報入力!R16="","",IF(K7=1,VLOOKUP(②選手情報入力!R16,種目情報!$A$5:$C$135,3,FALSE),VLOOKUP(②選手情報入力!R16,種目情報!$E$5:$G$135,3,FALSE))))</f>
        <v/>
      </c>
      <c r="AC7" t="str">
        <f>IF(E7="","",IF(②選手情報入力!T16="","",IF(K7=1,種目情報!$J$4,種目情報!$J$6)))</f>
        <v/>
      </c>
      <c r="AD7" t="str">
        <f>IF(E7="","",IF(②選手情報入力!T16="","",IF(K7=1,IF(②選手情報入力!$U$7="","",②選手情報入力!$U$7),IF(②選手情報入力!$U$8="","",②選手情報入力!$U$8))))</f>
        <v/>
      </c>
      <c r="AE7" t="str">
        <f>IF(E7="","",IF(②選手情報入力!T16="","",IF(K7=1,IF(②選手情報入力!$T$7="",0,1),IF(②選手情報入力!$T$8="",0,1))))</f>
        <v/>
      </c>
      <c r="AF7" t="str">
        <f>IF(E7="","",IF(②選手情報入力!T16="","",2))</f>
        <v/>
      </c>
      <c r="AG7" t="str">
        <f>IF(E7="","",IF(②選手情報入力!V16="","",IF(K7=1,種目情報!$J$5,種目情報!$J$7)))</f>
        <v/>
      </c>
      <c r="AH7" t="str">
        <f>IF(E7="","",IF(②選手情報入力!V16="","",IF(K7=1,IF(②選手情報入力!$W$7="","",②選手情報入力!$W$7),IF(②選手情報入力!$W$8="","",②選手情報入力!$W$8))))</f>
        <v/>
      </c>
      <c r="AI7" t="str">
        <f>IF(E7="","",IF(②選手情報入力!V16="","",IF(K7=1,IF(②選手情報入力!$V$7="",0,1),IF(②選手情報入力!$V$8="",0,1))))</f>
        <v/>
      </c>
      <c r="AJ7" t="str">
        <f>IF(E7="","",IF(②選手情報入力!V16="","",2))</f>
        <v/>
      </c>
      <c r="AM7" t="str">
        <f>IF(②選手情報入力!F16="","",ASC(②選手情報入力!F16))</f>
        <v/>
      </c>
      <c r="AN7" t="str">
        <f>IF(②選手情報入力!F16="","",ASC(②選手情報入力!G16))</f>
        <v/>
      </c>
    </row>
    <row r="8" spans="1:40">
      <c r="A8" t="str">
        <f t="shared" si="0"/>
        <v/>
      </c>
      <c r="B8" t="str">
        <f>IF(E8="","",①団体情報入力!$C$5)</f>
        <v/>
      </c>
      <c r="D8" t="str">
        <f>IF(E8="","",IF(①団体情報入力!C16="","",①団体情報入力!C16))</f>
        <v/>
      </c>
      <c r="E8" t="str">
        <f>IF(②選手情報入力!C17="","",②選手情報入力!C17)</f>
        <v/>
      </c>
      <c r="F8" t="str">
        <f>IF(E8="","",②選手情報入力!D17)</f>
        <v/>
      </c>
      <c r="G8" t="str">
        <f>IF(E8="","",ASC(②選手情報入力!E17))</f>
        <v/>
      </c>
      <c r="H8" t="str">
        <f t="shared" si="1"/>
        <v/>
      </c>
      <c r="I8" t="str">
        <f t="shared" si="2"/>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3"/>
        <v/>
      </c>
      <c r="Q8" t="str">
        <f>IF(E8="","",IF(②選手情報入力!L17="","",IF(K8=1,VLOOKUP(②選手情報入力!L17,種目情報!$A$5:$B$167,2,FALSE),VLOOKUP(②選手情報入力!L17,種目情報!$E$5:$F$142,2,FALSE))))</f>
        <v/>
      </c>
      <c r="R8" t="str">
        <f>IF(E8="","",IF(②選手情報入力!M17="","",②選手情報入力!M17))</f>
        <v/>
      </c>
      <c r="S8" s="29"/>
      <c r="T8" t="str">
        <f>IF(E8="","",IF(②選手情報入力!L17="","",IF(K8=1,VLOOKUP(②選手情報入力!L17,種目情報!$A$5:$C$135,3,FALSE),VLOOKUP(②選手情報入力!L17,種目情報!$E$5:$G$135,3,FALSE))))</f>
        <v/>
      </c>
      <c r="U8" t="str">
        <f>IF(E8="","",IF(②選手情報入力!O17="","",IF(K8=1,VLOOKUP(②選手情報入力!O17,種目情報!$A$5:$B$151,2,FALSE),VLOOKUP(②選手情報入力!O17,種目情報!$E$5:$F$135,2,FALSE))))</f>
        <v/>
      </c>
      <c r="V8" t="str">
        <f>IF(E8="","",IF(②選手情報入力!P17="","",②選手情報入力!P17))</f>
        <v/>
      </c>
      <c r="W8" s="29" t="str">
        <f>IF(E8="","",IF(②選手情報入力!N17="","",1))</f>
        <v/>
      </c>
      <c r="X8" t="str">
        <f>IF(E8="","",IF(②選手情報入力!O17="","",IF(K8=1,VLOOKUP(②選手情報入力!O17,種目情報!$A$5:$C$135,3,FALSE),VLOOKUP(②選手情報入力!O17,種目情報!$E$5:$G$135,3,FALSE))))</f>
        <v/>
      </c>
      <c r="Y8" t="str">
        <f>IF(E8="","",IF(②選手情報入力!R17="","",IF(K8=1,VLOOKUP(②選手情報入力!R17,種目情報!$A$5:$B$151,2,FALSE),VLOOKUP(②選手情報入力!R17,種目情報!$E$5:$F$135,2,FALSE))))</f>
        <v/>
      </c>
      <c r="Z8" t="str">
        <f>IF(E8="","",IF(②選手情報入力!S17="","",②選手情報入力!S17))</f>
        <v/>
      </c>
      <c r="AA8" s="29" t="str">
        <f>IF(E8="","",IF(②選手情報入力!Q17="","",1))</f>
        <v/>
      </c>
      <c r="AB8" t="str">
        <f>IF(E8="","",IF(②選手情報入力!R17="","",IF(K8=1,VLOOKUP(②選手情報入力!R17,種目情報!$A$5:$C$135,3,FALSE),VLOOKUP(②選手情報入力!R17,種目情報!$E$5:$G$135,3,FALSE))))</f>
        <v/>
      </c>
      <c r="AC8" t="str">
        <f>IF(E8="","",IF(②選手情報入力!T17="","",IF(K8=1,種目情報!$J$4,種目情報!$J$6)))</f>
        <v/>
      </c>
      <c r="AD8" t="str">
        <f>IF(E8="","",IF(②選手情報入力!T17="","",IF(K8=1,IF(②選手情報入力!$U$7="","",②選手情報入力!$U$7),IF(②選手情報入力!$U$8="","",②選手情報入力!$U$8))))</f>
        <v/>
      </c>
      <c r="AE8" t="str">
        <f>IF(E8="","",IF(②選手情報入力!T17="","",IF(K8=1,IF(②選手情報入力!$T$7="",0,1),IF(②選手情報入力!$T$8="",0,1))))</f>
        <v/>
      </c>
      <c r="AF8" t="str">
        <f>IF(E8="","",IF(②選手情報入力!T17="","",2))</f>
        <v/>
      </c>
      <c r="AG8" t="str">
        <f>IF(E8="","",IF(②選手情報入力!V17="","",IF(K8=1,種目情報!$J$5,種目情報!$J$7)))</f>
        <v/>
      </c>
      <c r="AH8" t="str">
        <f>IF(E8="","",IF(②選手情報入力!V17="","",IF(K8=1,IF(②選手情報入力!$W$7="","",②選手情報入力!$W$7),IF(②選手情報入力!$W$8="","",②選手情報入力!$W$8))))</f>
        <v/>
      </c>
      <c r="AI8" t="str">
        <f>IF(E8="","",IF(②選手情報入力!V17="","",IF(K8=1,IF(②選手情報入力!$V$7="",0,1),IF(②選手情報入力!$V$8="",0,1))))</f>
        <v/>
      </c>
      <c r="AJ8" t="str">
        <f>IF(E8="","",IF(②選手情報入力!V17="","",2))</f>
        <v/>
      </c>
      <c r="AM8" t="str">
        <f>IF(②選手情報入力!F17="","",ASC(②選手情報入力!F17))</f>
        <v/>
      </c>
      <c r="AN8" t="str">
        <f>IF(②選手情報入力!F17="","",ASC(②選手情報入力!G17))</f>
        <v/>
      </c>
    </row>
    <row r="9" spans="1:40">
      <c r="A9" t="str">
        <f t="shared" si="0"/>
        <v/>
      </c>
      <c r="B9" t="str">
        <f>IF(E9="","",①団体情報入力!$C$5)</f>
        <v/>
      </c>
      <c r="D9" t="str">
        <f>IF(E9="","",IF(①団体情報入力!C17="","",①団体情報入力!C17))</f>
        <v/>
      </c>
      <c r="E9" t="str">
        <f>IF(②選手情報入力!C18="","",②選手情報入力!C18)</f>
        <v/>
      </c>
      <c r="F9" t="str">
        <f>IF(E9="","",②選手情報入力!D18)</f>
        <v/>
      </c>
      <c r="G9" t="str">
        <f>IF(E9="","",ASC(②選手情報入力!E18))</f>
        <v/>
      </c>
      <c r="H9" t="str">
        <f t="shared" si="1"/>
        <v/>
      </c>
      <c r="I9" t="str">
        <f t="shared" si="2"/>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3"/>
        <v/>
      </c>
      <c r="Q9" t="str">
        <f>IF(E9="","",IF(②選手情報入力!L18="","",IF(K9=1,VLOOKUP(②選手情報入力!L18,種目情報!$A$5:$B$167,2,FALSE),VLOOKUP(②選手情報入力!L18,種目情報!$E$5:$F$142,2,FALSE))))</f>
        <v/>
      </c>
      <c r="R9" t="str">
        <f>IF(E9="","",IF(②選手情報入力!M18="","",②選手情報入力!M18))</f>
        <v/>
      </c>
      <c r="S9" s="29"/>
      <c r="T9" t="str">
        <f>IF(E9="","",IF(②選手情報入力!L18="","",IF(K9=1,VLOOKUP(②選手情報入力!L18,種目情報!$A$5:$C$135,3,FALSE),VLOOKUP(②選手情報入力!L18,種目情報!$E$5:$G$135,3,FALSE))))</f>
        <v/>
      </c>
      <c r="U9" t="str">
        <f>IF(E9="","",IF(②選手情報入力!O18="","",IF(K9=1,VLOOKUP(②選手情報入力!O18,種目情報!$A$5:$B$151,2,FALSE),VLOOKUP(②選手情報入力!O18,種目情報!$E$5:$F$135,2,FALSE))))</f>
        <v/>
      </c>
      <c r="V9" t="str">
        <f>IF(E9="","",IF(②選手情報入力!P18="","",②選手情報入力!P18))</f>
        <v/>
      </c>
      <c r="W9" s="29" t="str">
        <f>IF(E9="","",IF(②選手情報入力!N18="","",1))</f>
        <v/>
      </c>
      <c r="X9" t="str">
        <f>IF(E9="","",IF(②選手情報入力!O18="","",IF(K9=1,VLOOKUP(②選手情報入力!O18,種目情報!$A$5:$C$135,3,FALSE),VLOOKUP(②選手情報入力!O18,種目情報!$E$5:$G$135,3,FALSE))))</f>
        <v/>
      </c>
      <c r="Y9" t="str">
        <f>IF(E9="","",IF(②選手情報入力!R18="","",IF(K9=1,VLOOKUP(②選手情報入力!R18,種目情報!$A$5:$B$151,2,FALSE),VLOOKUP(②選手情報入力!R18,種目情報!$E$5:$F$135,2,FALSE))))</f>
        <v/>
      </c>
      <c r="Z9" t="str">
        <f>IF(E9="","",IF(②選手情報入力!S18="","",②選手情報入力!S18))</f>
        <v/>
      </c>
      <c r="AA9" s="29" t="str">
        <f>IF(E9="","",IF(②選手情報入力!Q18="","",1))</f>
        <v/>
      </c>
      <c r="AB9" t="str">
        <f>IF(E9="","",IF(②選手情報入力!R18="","",IF(K9=1,VLOOKUP(②選手情報入力!R18,種目情報!$A$5:$C$135,3,FALSE),VLOOKUP(②選手情報入力!R18,種目情報!$E$5:$G$135,3,FALSE))))</f>
        <v/>
      </c>
      <c r="AC9" t="str">
        <f>IF(E9="","",IF(②選手情報入力!T18="","",IF(K9=1,種目情報!$J$4,種目情報!$J$6)))</f>
        <v/>
      </c>
      <c r="AD9" t="str">
        <f>IF(E9="","",IF(②選手情報入力!T18="","",IF(K9=1,IF(②選手情報入力!$U$7="","",②選手情報入力!$U$7),IF(②選手情報入力!$U$8="","",②選手情報入力!$U$8))))</f>
        <v/>
      </c>
      <c r="AE9" t="str">
        <f>IF(E9="","",IF(②選手情報入力!T18="","",IF(K9=1,IF(②選手情報入力!$T$7="",0,1),IF(②選手情報入力!$T$8="",0,1))))</f>
        <v/>
      </c>
      <c r="AF9" t="str">
        <f>IF(E9="","",IF(②選手情報入力!T18="","",2))</f>
        <v/>
      </c>
      <c r="AG9" t="str">
        <f>IF(E9="","",IF(②選手情報入力!V18="","",IF(K9=1,種目情報!$J$5,種目情報!$J$7)))</f>
        <v/>
      </c>
      <c r="AH9" t="str">
        <f>IF(E9="","",IF(②選手情報入力!V18="","",IF(K9=1,IF(②選手情報入力!$W$7="","",②選手情報入力!$W$7),IF(②選手情報入力!$W$8="","",②選手情報入力!$W$8))))</f>
        <v/>
      </c>
      <c r="AI9" t="str">
        <f>IF(E9="","",IF(②選手情報入力!V18="","",IF(K9=1,IF(②選手情報入力!$V$7="",0,1),IF(②選手情報入力!$V$8="",0,1))))</f>
        <v/>
      </c>
      <c r="AJ9" t="str">
        <f>IF(E9="","",IF(②選手情報入力!V18="","",2))</f>
        <v/>
      </c>
      <c r="AM9" t="str">
        <f>IF(②選手情報入力!F18="","",ASC(②選手情報入力!F18))</f>
        <v/>
      </c>
      <c r="AN9" t="str">
        <f>IF(②選手情報入力!F18="","",ASC(②選手情報入力!G18))</f>
        <v/>
      </c>
    </row>
    <row r="10" spans="1:40">
      <c r="A10" t="str">
        <f t="shared" si="0"/>
        <v/>
      </c>
      <c r="B10" t="str">
        <f>IF(E10="","",①団体情報入力!$C$5)</f>
        <v/>
      </c>
      <c r="D10" t="str">
        <f>IF(E10="","",IF(①団体情報入力!C18="","",①団体情報入力!C18))</f>
        <v/>
      </c>
      <c r="E10" t="str">
        <f>IF(②選手情報入力!C19="","",②選手情報入力!C19)</f>
        <v/>
      </c>
      <c r="F10" t="str">
        <f>IF(E10="","",②選手情報入力!D19)</f>
        <v/>
      </c>
      <c r="G10" t="str">
        <f>IF(E10="","",ASC(②選手情報入力!E19))</f>
        <v/>
      </c>
      <c r="H10" t="str">
        <f t="shared" si="1"/>
        <v/>
      </c>
      <c r="I10" t="str">
        <f t="shared" si="2"/>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3"/>
        <v/>
      </c>
      <c r="Q10" t="str">
        <f>IF(E10="","",IF(②選手情報入力!L19="","",IF(K10=1,VLOOKUP(②選手情報入力!L19,種目情報!$A$5:$B$167,2,FALSE),VLOOKUP(②選手情報入力!L19,種目情報!$E$5:$F$142,2,FALSE))))</f>
        <v/>
      </c>
      <c r="R10" t="str">
        <f>IF(E10="","",IF(②選手情報入力!M19="","",②選手情報入力!M19))</f>
        <v/>
      </c>
      <c r="S10" s="29"/>
      <c r="T10" t="str">
        <f>IF(E10="","",IF(②選手情報入力!L19="","",IF(K10=1,VLOOKUP(②選手情報入力!L19,種目情報!$A$5:$C$135,3,FALSE),VLOOKUP(②選手情報入力!L19,種目情報!$E$5:$G$135,3,FALSE))))</f>
        <v/>
      </c>
      <c r="U10" t="str">
        <f>IF(E10="","",IF(②選手情報入力!O19="","",IF(K10=1,VLOOKUP(②選手情報入力!O19,種目情報!$A$5:$B$151,2,FALSE),VLOOKUP(②選手情報入力!O19,種目情報!$E$5:$F$135,2,FALSE))))</f>
        <v/>
      </c>
      <c r="V10" t="str">
        <f>IF(E10="","",IF(②選手情報入力!P19="","",②選手情報入力!P19))</f>
        <v/>
      </c>
      <c r="W10" s="29" t="str">
        <f>IF(E10="","",IF(②選手情報入力!N19="","",1))</f>
        <v/>
      </c>
      <c r="X10" t="str">
        <f>IF(E10="","",IF(②選手情報入力!O19="","",IF(K10=1,VLOOKUP(②選手情報入力!O19,種目情報!$A$5:$C$135,3,FALSE),VLOOKUP(②選手情報入力!O19,種目情報!$E$5:$G$135,3,FALSE))))</f>
        <v/>
      </c>
      <c r="Y10" t="str">
        <f>IF(E10="","",IF(②選手情報入力!R19="","",IF(K10=1,VLOOKUP(②選手情報入力!R19,種目情報!$A$5:$B$151,2,FALSE),VLOOKUP(②選手情報入力!R19,種目情報!$E$5:$F$135,2,FALSE))))</f>
        <v/>
      </c>
      <c r="Z10" t="str">
        <f>IF(E10="","",IF(②選手情報入力!S19="","",②選手情報入力!S19))</f>
        <v/>
      </c>
      <c r="AA10" s="29" t="str">
        <f>IF(E10="","",IF(②選手情報入力!Q19="","",1))</f>
        <v/>
      </c>
      <c r="AB10" t="str">
        <f>IF(E10="","",IF(②選手情報入力!R19="","",IF(K10=1,VLOOKUP(②選手情報入力!R19,種目情報!$A$5:$C$135,3,FALSE),VLOOKUP(②選手情報入力!R19,種目情報!$E$5:$G$135,3,FALSE))))</f>
        <v/>
      </c>
      <c r="AC10" t="str">
        <f>IF(E10="","",IF(②選手情報入力!T19="","",IF(K10=1,種目情報!$J$4,種目情報!$J$6)))</f>
        <v/>
      </c>
      <c r="AD10" t="str">
        <f>IF(E10="","",IF(②選手情報入力!T19="","",IF(K10=1,IF(②選手情報入力!$U$7="","",②選手情報入力!$U$7),IF(②選手情報入力!$U$8="","",②選手情報入力!$U$8))))</f>
        <v/>
      </c>
      <c r="AE10" t="str">
        <f>IF(E10="","",IF(②選手情報入力!T19="","",IF(K10=1,IF(②選手情報入力!$T$7="",0,1),IF(②選手情報入力!$T$8="",0,1))))</f>
        <v/>
      </c>
      <c r="AF10" t="str">
        <f>IF(E10="","",IF(②選手情報入力!T19="","",2))</f>
        <v/>
      </c>
      <c r="AG10" t="str">
        <f>IF(E10="","",IF(②選手情報入力!V19="","",IF(K10=1,種目情報!$J$5,種目情報!$J$7)))</f>
        <v/>
      </c>
      <c r="AH10" t="str">
        <f>IF(E10="","",IF(②選手情報入力!V19="","",IF(K10=1,IF(②選手情報入力!$W$7="","",②選手情報入力!$W$7),IF(②選手情報入力!$W$8="","",②選手情報入力!$W$8))))</f>
        <v/>
      </c>
      <c r="AI10" t="str">
        <f>IF(E10="","",IF(②選手情報入力!V19="","",IF(K10=1,IF(②選手情報入力!$V$7="",0,1),IF(②選手情報入力!$V$8="",0,1))))</f>
        <v/>
      </c>
      <c r="AJ10" t="str">
        <f>IF(E10="","",IF(②選手情報入力!V19="","",2))</f>
        <v/>
      </c>
      <c r="AM10" t="str">
        <f>IF(②選手情報入力!F19="","",ASC(②選手情報入力!F19))</f>
        <v/>
      </c>
      <c r="AN10" t="str">
        <f>IF(②選手情報入力!F19="","",ASC(②選手情報入力!G19))</f>
        <v/>
      </c>
    </row>
    <row r="11" spans="1:40">
      <c r="A11" t="str">
        <f t="shared" si="0"/>
        <v/>
      </c>
      <c r="B11" t="str">
        <f>IF(E11="","",①団体情報入力!$C$5)</f>
        <v/>
      </c>
      <c r="D11" t="str">
        <f>IF(E11="","",IF(①団体情報入力!C19="","",①団体情報入力!C19))</f>
        <v/>
      </c>
      <c r="E11" t="str">
        <f>IF(②選手情報入力!C20="","",②選手情報入力!C20)</f>
        <v/>
      </c>
      <c r="F11" t="str">
        <f>IF(E11="","",②選手情報入力!D20)</f>
        <v/>
      </c>
      <c r="G11" t="str">
        <f>IF(E11="","",ASC(②選手情報入力!E20))</f>
        <v/>
      </c>
      <c r="H11" t="str">
        <f t="shared" si="1"/>
        <v/>
      </c>
      <c r="I11" t="str">
        <f t="shared" si="2"/>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3"/>
        <v/>
      </c>
      <c r="Q11" t="str">
        <f>IF(E11="","",IF(②選手情報入力!L20="","",IF(K11=1,VLOOKUP(②選手情報入力!L20,種目情報!$A$5:$B$167,2,FALSE),VLOOKUP(②選手情報入力!L20,種目情報!$E$5:$F$142,2,FALSE))))</f>
        <v/>
      </c>
      <c r="R11" t="str">
        <f>IF(E11="","",IF(②選手情報入力!M20="","",②選手情報入力!M20))</f>
        <v/>
      </c>
      <c r="S11" s="29"/>
      <c r="T11" t="str">
        <f>IF(E11="","",IF(②選手情報入力!L20="","",IF(K11=1,VLOOKUP(②選手情報入力!L20,種目情報!$A$5:$C$135,3,FALSE),VLOOKUP(②選手情報入力!L20,種目情報!$E$5:$G$135,3,FALSE))))</f>
        <v/>
      </c>
      <c r="U11" t="str">
        <f>IF(E11="","",IF(②選手情報入力!O20="","",IF(K11=1,VLOOKUP(②選手情報入力!O20,種目情報!$A$5:$B$151,2,FALSE),VLOOKUP(②選手情報入力!O20,種目情報!$E$5:$F$135,2,FALSE))))</f>
        <v/>
      </c>
      <c r="V11" t="str">
        <f>IF(E11="","",IF(②選手情報入力!P20="","",②選手情報入力!P20))</f>
        <v/>
      </c>
      <c r="W11" s="29" t="str">
        <f>IF(E11="","",IF(②選手情報入力!N20="","",1))</f>
        <v/>
      </c>
      <c r="X11" t="str">
        <f>IF(E11="","",IF(②選手情報入力!O20="","",IF(K11=1,VLOOKUP(②選手情報入力!O20,種目情報!$A$5:$C$135,3,FALSE),VLOOKUP(②選手情報入力!O20,種目情報!$E$5:$G$135,3,FALSE))))</f>
        <v/>
      </c>
      <c r="Y11" t="str">
        <f>IF(E11="","",IF(②選手情報入力!R20="","",IF(K11=1,VLOOKUP(②選手情報入力!R20,種目情報!$A$5:$B$151,2,FALSE),VLOOKUP(②選手情報入力!R20,種目情報!$E$5:$F$135,2,FALSE))))</f>
        <v/>
      </c>
      <c r="Z11" t="str">
        <f>IF(E11="","",IF(②選手情報入力!S20="","",②選手情報入力!S20))</f>
        <v/>
      </c>
      <c r="AA11" s="29" t="str">
        <f>IF(E11="","",IF(②選手情報入力!Q20="","",1))</f>
        <v/>
      </c>
      <c r="AB11" t="str">
        <f>IF(E11="","",IF(②選手情報入力!R20="","",IF(K11=1,VLOOKUP(②選手情報入力!R20,種目情報!$A$5:$C$135,3,FALSE),VLOOKUP(②選手情報入力!R20,種目情報!$E$5:$G$135,3,FALSE))))</f>
        <v/>
      </c>
      <c r="AC11" t="str">
        <f>IF(E11="","",IF(②選手情報入力!T20="","",IF(K11=1,種目情報!$J$4,種目情報!$J$6)))</f>
        <v/>
      </c>
      <c r="AD11" t="str">
        <f>IF(E11="","",IF(②選手情報入力!T20="","",IF(K11=1,IF(②選手情報入力!$U$7="","",②選手情報入力!$U$7),IF(②選手情報入力!$U$8="","",②選手情報入力!$U$8))))</f>
        <v/>
      </c>
      <c r="AE11" t="str">
        <f>IF(E11="","",IF(②選手情報入力!T20="","",IF(K11=1,IF(②選手情報入力!$T$7="",0,1),IF(②選手情報入力!$T$8="",0,1))))</f>
        <v/>
      </c>
      <c r="AF11" t="str">
        <f>IF(E11="","",IF(②選手情報入力!T20="","",2))</f>
        <v/>
      </c>
      <c r="AG11" t="str">
        <f>IF(E11="","",IF(②選手情報入力!V20="","",IF(K11=1,種目情報!$J$5,種目情報!$J$7)))</f>
        <v/>
      </c>
      <c r="AH11" t="str">
        <f>IF(E11="","",IF(②選手情報入力!V20="","",IF(K11=1,IF(②選手情報入力!$W$7="","",②選手情報入力!$W$7),IF(②選手情報入力!$W$8="","",②選手情報入力!$W$8))))</f>
        <v/>
      </c>
      <c r="AI11" t="str">
        <f>IF(E11="","",IF(②選手情報入力!V20="","",IF(K11=1,IF(②選手情報入力!$V$7="",0,1),IF(②選手情報入力!$V$8="",0,1))))</f>
        <v/>
      </c>
      <c r="AJ11" t="str">
        <f>IF(E11="","",IF(②選手情報入力!V20="","",2))</f>
        <v/>
      </c>
      <c r="AM11" t="str">
        <f>IF(②選手情報入力!F20="","",ASC(②選手情報入力!F20))</f>
        <v/>
      </c>
      <c r="AN11" t="str">
        <f>IF(②選手情報入力!F20="","",ASC(②選手情報入力!G20))</f>
        <v/>
      </c>
    </row>
    <row r="12" spans="1:40">
      <c r="A12" t="str">
        <f t="shared" si="0"/>
        <v/>
      </c>
      <c r="B12" t="str">
        <f>IF(E12="","",①団体情報入力!$C$5)</f>
        <v/>
      </c>
      <c r="D12" t="str">
        <f>IF(E12="","",IF(①団体情報入力!C20="","",①団体情報入力!C20))</f>
        <v/>
      </c>
      <c r="E12" t="str">
        <f>IF(②選手情報入力!C21="","",②選手情報入力!C21)</f>
        <v/>
      </c>
      <c r="F12" t="str">
        <f>IF(E12="","",②選手情報入力!D21)</f>
        <v/>
      </c>
      <c r="G12" t="str">
        <f>IF(E12="","",ASC(②選手情報入力!E21))</f>
        <v/>
      </c>
      <c r="H12" t="str">
        <f t="shared" si="1"/>
        <v/>
      </c>
      <c r="I12" t="str">
        <f t="shared" si="2"/>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3"/>
        <v/>
      </c>
      <c r="Q12" t="str">
        <f>IF(E12="","",IF(②選手情報入力!L21="","",IF(K12=1,VLOOKUP(②選手情報入力!L21,種目情報!$A$5:$B$167,2,FALSE),VLOOKUP(②選手情報入力!L21,種目情報!$E$5:$F$142,2,FALSE))))</f>
        <v/>
      </c>
      <c r="R12" t="str">
        <f>IF(E12="","",IF(②選手情報入力!M21="","",②選手情報入力!M21))</f>
        <v/>
      </c>
      <c r="S12" s="29"/>
      <c r="T12" t="str">
        <f>IF(E12="","",IF(②選手情報入力!L21="","",IF(K12=1,VLOOKUP(②選手情報入力!L21,種目情報!$A$5:$C$135,3,FALSE),VLOOKUP(②選手情報入力!L21,種目情報!$E$5:$G$135,3,FALSE))))</f>
        <v/>
      </c>
      <c r="U12" t="str">
        <f>IF(E12="","",IF(②選手情報入力!O21="","",IF(K12=1,VLOOKUP(②選手情報入力!O21,種目情報!$A$5:$B$151,2,FALSE),VLOOKUP(②選手情報入力!O21,種目情報!$E$5:$F$135,2,FALSE))))</f>
        <v/>
      </c>
      <c r="V12" t="str">
        <f>IF(E12="","",IF(②選手情報入力!P21="","",②選手情報入力!P21))</f>
        <v/>
      </c>
      <c r="W12" s="29" t="str">
        <f>IF(E12="","",IF(②選手情報入力!N21="","",1))</f>
        <v/>
      </c>
      <c r="X12" t="str">
        <f>IF(E12="","",IF(②選手情報入力!O21="","",IF(K12=1,VLOOKUP(②選手情報入力!O21,種目情報!$A$5:$C$135,3,FALSE),VLOOKUP(②選手情報入力!O21,種目情報!$E$5:$G$135,3,FALSE))))</f>
        <v/>
      </c>
      <c r="Y12" t="str">
        <f>IF(E12="","",IF(②選手情報入力!R21="","",IF(K12=1,VLOOKUP(②選手情報入力!R21,種目情報!$A$5:$B$151,2,FALSE),VLOOKUP(②選手情報入力!R21,種目情報!$E$5:$F$135,2,FALSE))))</f>
        <v/>
      </c>
      <c r="Z12" t="str">
        <f>IF(E12="","",IF(②選手情報入力!S21="","",②選手情報入力!S21))</f>
        <v/>
      </c>
      <c r="AA12" s="29" t="str">
        <f>IF(E12="","",IF(②選手情報入力!Q21="","",1))</f>
        <v/>
      </c>
      <c r="AB12" t="str">
        <f>IF(E12="","",IF(②選手情報入力!R21="","",IF(K12=1,VLOOKUP(②選手情報入力!R21,種目情報!$A$5:$C$135,3,FALSE),VLOOKUP(②選手情報入力!R21,種目情報!$E$5:$G$135,3,FALSE))))</f>
        <v/>
      </c>
      <c r="AC12" t="str">
        <f>IF(E12="","",IF(②選手情報入力!T21="","",IF(K12=1,種目情報!$J$4,種目情報!$J$6)))</f>
        <v/>
      </c>
      <c r="AD12" t="str">
        <f>IF(E12="","",IF(②選手情報入力!T21="","",IF(K12=1,IF(②選手情報入力!$U$7="","",②選手情報入力!$U$7),IF(②選手情報入力!$U$8="","",②選手情報入力!$U$8))))</f>
        <v/>
      </c>
      <c r="AE12" t="str">
        <f>IF(E12="","",IF(②選手情報入力!T21="","",IF(K12=1,IF(②選手情報入力!$T$7="",0,1),IF(②選手情報入力!$T$8="",0,1))))</f>
        <v/>
      </c>
      <c r="AF12" t="str">
        <f>IF(E12="","",IF(②選手情報入力!T21="","",2))</f>
        <v/>
      </c>
      <c r="AG12" t="str">
        <f>IF(E12="","",IF(②選手情報入力!V21="","",IF(K12=1,種目情報!$J$5,種目情報!$J$7)))</f>
        <v/>
      </c>
      <c r="AH12" t="str">
        <f>IF(E12="","",IF(②選手情報入力!V21="","",IF(K12=1,IF(②選手情報入力!$W$7="","",②選手情報入力!$W$7),IF(②選手情報入力!$W$8="","",②選手情報入力!$W$8))))</f>
        <v/>
      </c>
      <c r="AI12" t="str">
        <f>IF(E12="","",IF(②選手情報入力!V21="","",IF(K12=1,IF(②選手情報入力!$V$7="",0,1),IF(②選手情報入力!$V$8="",0,1))))</f>
        <v/>
      </c>
      <c r="AJ12" t="str">
        <f>IF(E12="","",IF(②選手情報入力!V21="","",2))</f>
        <v/>
      </c>
      <c r="AM12" t="str">
        <f>IF(②選手情報入力!F21="","",ASC(②選手情報入力!F21))</f>
        <v/>
      </c>
      <c r="AN12" t="str">
        <f>IF(②選手情報入力!F21="","",ASC(②選手情報入力!G21))</f>
        <v/>
      </c>
    </row>
    <row r="13" spans="1:40">
      <c r="A13" t="str">
        <f t="shared" si="0"/>
        <v/>
      </c>
      <c r="B13" t="str">
        <f>IF(E13="","",①団体情報入力!$C$5)</f>
        <v/>
      </c>
      <c r="D13" t="str">
        <f>IF(E13="","",IF(①団体情報入力!C21="","",①団体情報入力!C21))</f>
        <v/>
      </c>
      <c r="E13" t="str">
        <f>IF(②選手情報入力!C22="","",②選手情報入力!C22)</f>
        <v/>
      </c>
      <c r="F13" t="str">
        <f>IF(E13="","",②選手情報入力!D22)</f>
        <v/>
      </c>
      <c r="G13" t="str">
        <f>IF(E13="","",ASC(②選手情報入力!E22))</f>
        <v/>
      </c>
      <c r="H13" t="str">
        <f t="shared" si="1"/>
        <v/>
      </c>
      <c r="I13" t="str">
        <f t="shared" si="2"/>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3"/>
        <v/>
      </c>
      <c r="Q13" t="str">
        <f>IF(E13="","",IF(②選手情報入力!L22="","",IF(K13=1,VLOOKUP(②選手情報入力!L22,種目情報!$A$5:$B$167,2,FALSE),VLOOKUP(②選手情報入力!L22,種目情報!$E$5:$F$142,2,FALSE))))</f>
        <v/>
      </c>
      <c r="R13" t="str">
        <f>IF(E13="","",IF(②選手情報入力!M22="","",②選手情報入力!M22))</f>
        <v/>
      </c>
      <c r="S13" s="29"/>
      <c r="T13" t="str">
        <f>IF(E13="","",IF(②選手情報入力!L22="","",IF(K13=1,VLOOKUP(②選手情報入力!L22,種目情報!$A$5:$C$135,3,FALSE),VLOOKUP(②選手情報入力!L22,種目情報!$E$5:$G$135,3,FALSE))))</f>
        <v/>
      </c>
      <c r="U13" t="str">
        <f>IF(E13="","",IF(②選手情報入力!O22="","",IF(K13=1,VLOOKUP(②選手情報入力!O22,種目情報!$A$5:$B$151,2,FALSE),VLOOKUP(②選手情報入力!O22,種目情報!$E$5:$F$135,2,FALSE))))</f>
        <v/>
      </c>
      <c r="V13" t="str">
        <f>IF(E13="","",IF(②選手情報入力!P22="","",②選手情報入力!P22))</f>
        <v/>
      </c>
      <c r="W13" s="29" t="str">
        <f>IF(E13="","",IF(②選手情報入力!N22="","",1))</f>
        <v/>
      </c>
      <c r="X13" t="str">
        <f>IF(E13="","",IF(②選手情報入力!O22="","",IF(K13=1,VLOOKUP(②選手情報入力!O22,種目情報!$A$5:$C$135,3,FALSE),VLOOKUP(②選手情報入力!O22,種目情報!$E$5:$G$135,3,FALSE))))</f>
        <v/>
      </c>
      <c r="Y13" t="str">
        <f>IF(E13="","",IF(②選手情報入力!R22="","",IF(K13=1,VLOOKUP(②選手情報入力!R22,種目情報!$A$5:$B$151,2,FALSE),VLOOKUP(②選手情報入力!R22,種目情報!$E$5:$F$135,2,FALSE))))</f>
        <v/>
      </c>
      <c r="Z13" t="str">
        <f>IF(E13="","",IF(②選手情報入力!S22="","",②選手情報入力!S22))</f>
        <v/>
      </c>
      <c r="AA13" s="29" t="str">
        <f>IF(E13="","",IF(②選手情報入力!Q22="","",1))</f>
        <v/>
      </c>
      <c r="AB13" t="str">
        <f>IF(E13="","",IF(②選手情報入力!R22="","",IF(K13=1,VLOOKUP(②選手情報入力!R22,種目情報!$A$5:$C$135,3,FALSE),VLOOKUP(②選手情報入力!R22,種目情報!$E$5:$G$135,3,FALSE))))</f>
        <v/>
      </c>
      <c r="AC13" t="str">
        <f>IF(E13="","",IF(②選手情報入力!T22="","",IF(K13=1,種目情報!$J$4,種目情報!$J$6)))</f>
        <v/>
      </c>
      <c r="AD13" t="str">
        <f>IF(E13="","",IF(②選手情報入力!T22="","",IF(K13=1,IF(②選手情報入力!$U$7="","",②選手情報入力!$U$7),IF(②選手情報入力!$U$8="","",②選手情報入力!$U$8))))</f>
        <v/>
      </c>
      <c r="AE13" t="str">
        <f>IF(E13="","",IF(②選手情報入力!T22="","",IF(K13=1,IF(②選手情報入力!$T$7="",0,1),IF(②選手情報入力!$T$8="",0,1))))</f>
        <v/>
      </c>
      <c r="AF13" t="str">
        <f>IF(E13="","",IF(②選手情報入力!T22="","",2))</f>
        <v/>
      </c>
      <c r="AG13" t="str">
        <f>IF(E13="","",IF(②選手情報入力!V22="","",IF(K13=1,種目情報!$J$5,種目情報!$J$7)))</f>
        <v/>
      </c>
      <c r="AH13" t="str">
        <f>IF(E13="","",IF(②選手情報入力!V22="","",IF(K13=1,IF(②選手情報入力!$W$7="","",②選手情報入力!$W$7),IF(②選手情報入力!$W$8="","",②選手情報入力!$W$8))))</f>
        <v/>
      </c>
      <c r="AI13" t="str">
        <f>IF(E13="","",IF(②選手情報入力!V22="","",IF(K13=1,IF(②選手情報入力!$V$7="",0,1),IF(②選手情報入力!$V$8="",0,1))))</f>
        <v/>
      </c>
      <c r="AJ13" t="str">
        <f>IF(E13="","",IF(②選手情報入力!V22="","",2))</f>
        <v/>
      </c>
      <c r="AM13" t="str">
        <f>IF(②選手情報入力!F22="","",ASC(②選手情報入力!F22))</f>
        <v/>
      </c>
      <c r="AN13" t="str">
        <f>IF(②選手情報入力!F22="","",ASC(②選手情報入力!G22))</f>
        <v/>
      </c>
    </row>
    <row r="14" spans="1:40">
      <c r="A14" t="str">
        <f t="shared" si="0"/>
        <v/>
      </c>
      <c r="B14" t="str">
        <f>IF(E14="","",①団体情報入力!$C$5)</f>
        <v/>
      </c>
      <c r="D14" t="str">
        <f>IF(E14="","",IF(①団体情報入力!C22="","",①団体情報入力!C22))</f>
        <v/>
      </c>
      <c r="E14" t="str">
        <f>IF(②選手情報入力!C23="","",②選手情報入力!C23)</f>
        <v/>
      </c>
      <c r="F14" t="str">
        <f>IF(E14="","",②選手情報入力!D23)</f>
        <v/>
      </c>
      <c r="G14" t="str">
        <f>IF(E14="","",ASC(②選手情報入力!E23))</f>
        <v/>
      </c>
      <c r="H14" t="str">
        <f t="shared" si="1"/>
        <v/>
      </c>
      <c r="I14" t="str">
        <f t="shared" si="2"/>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3"/>
        <v/>
      </c>
      <c r="Q14" t="str">
        <f>IF(E14="","",IF(②選手情報入力!L23="","",IF(K14=1,VLOOKUP(②選手情報入力!L23,種目情報!$A$5:$B$167,2,FALSE),VLOOKUP(②選手情報入力!L23,種目情報!$E$5:$F$142,2,FALSE))))</f>
        <v/>
      </c>
      <c r="R14" t="str">
        <f>IF(E14="","",IF(②選手情報入力!M23="","",②選手情報入力!M23))</f>
        <v/>
      </c>
      <c r="S14" s="29"/>
      <c r="T14" t="str">
        <f>IF(E14="","",IF(②選手情報入力!L23="","",IF(K14=1,VLOOKUP(②選手情報入力!L23,種目情報!$A$5:$C$135,3,FALSE),VLOOKUP(②選手情報入力!L23,種目情報!$E$5:$G$135,3,FALSE))))</f>
        <v/>
      </c>
      <c r="U14" t="str">
        <f>IF(E14="","",IF(②選手情報入力!O23="","",IF(K14=1,VLOOKUP(②選手情報入力!O23,種目情報!$A$5:$B$151,2,FALSE),VLOOKUP(②選手情報入力!O23,種目情報!$E$5:$F$135,2,FALSE))))</f>
        <v/>
      </c>
      <c r="V14" t="str">
        <f>IF(E14="","",IF(②選手情報入力!P23="","",②選手情報入力!P23))</f>
        <v/>
      </c>
      <c r="W14" s="29" t="str">
        <f>IF(E14="","",IF(②選手情報入力!N23="","",1))</f>
        <v/>
      </c>
      <c r="X14" t="str">
        <f>IF(E14="","",IF(②選手情報入力!O23="","",IF(K14=1,VLOOKUP(②選手情報入力!O23,種目情報!$A$5:$C$135,3,FALSE),VLOOKUP(②選手情報入力!O23,種目情報!$E$5:$G$135,3,FALSE))))</f>
        <v/>
      </c>
      <c r="Y14" t="str">
        <f>IF(E14="","",IF(②選手情報入力!R23="","",IF(K14=1,VLOOKUP(②選手情報入力!R23,種目情報!$A$5:$B$151,2,FALSE),VLOOKUP(②選手情報入力!R23,種目情報!$E$5:$F$135,2,FALSE))))</f>
        <v/>
      </c>
      <c r="Z14" t="str">
        <f>IF(E14="","",IF(②選手情報入力!S23="","",②選手情報入力!S23))</f>
        <v/>
      </c>
      <c r="AA14" s="29" t="str">
        <f>IF(E14="","",IF(②選手情報入力!Q23="","",1))</f>
        <v/>
      </c>
      <c r="AB14" t="str">
        <f>IF(E14="","",IF(②選手情報入力!R23="","",IF(K14=1,VLOOKUP(②選手情報入力!R23,種目情報!$A$5:$C$135,3,FALSE),VLOOKUP(②選手情報入力!R23,種目情報!$E$5:$G$135,3,FALSE))))</f>
        <v/>
      </c>
      <c r="AC14" t="str">
        <f>IF(E14="","",IF(②選手情報入力!T23="","",IF(K14=1,種目情報!$J$4,種目情報!$J$6)))</f>
        <v/>
      </c>
      <c r="AD14" t="str">
        <f>IF(E14="","",IF(②選手情報入力!T23="","",IF(K14=1,IF(②選手情報入力!$U$7="","",②選手情報入力!$U$7),IF(②選手情報入力!$U$8="","",②選手情報入力!$U$8))))</f>
        <v/>
      </c>
      <c r="AE14" t="str">
        <f>IF(E14="","",IF(②選手情報入力!T23="","",IF(K14=1,IF(②選手情報入力!$T$7="",0,1),IF(②選手情報入力!$T$8="",0,1))))</f>
        <v/>
      </c>
      <c r="AF14" t="str">
        <f>IF(E14="","",IF(②選手情報入力!T23="","",2))</f>
        <v/>
      </c>
      <c r="AG14" t="str">
        <f>IF(E14="","",IF(②選手情報入力!V23="","",IF(K14=1,種目情報!$J$5,種目情報!$J$7)))</f>
        <v/>
      </c>
      <c r="AH14" t="str">
        <f>IF(E14="","",IF(②選手情報入力!V23="","",IF(K14=1,IF(②選手情報入力!$W$7="","",②選手情報入力!$W$7),IF(②選手情報入力!$W$8="","",②選手情報入力!$W$8))))</f>
        <v/>
      </c>
      <c r="AI14" t="str">
        <f>IF(E14="","",IF(②選手情報入力!V23="","",IF(K14=1,IF(②選手情報入力!$V$7="",0,1),IF(②選手情報入力!$V$8="",0,1))))</f>
        <v/>
      </c>
      <c r="AJ14" t="str">
        <f>IF(E14="","",IF(②選手情報入力!V23="","",2))</f>
        <v/>
      </c>
      <c r="AM14" t="str">
        <f>IF(②選手情報入力!F23="","",ASC(②選手情報入力!F23))</f>
        <v/>
      </c>
      <c r="AN14" t="str">
        <f>IF(②選手情報入力!F23="","",ASC(②選手情報入力!G23))</f>
        <v/>
      </c>
    </row>
    <row r="15" spans="1:40">
      <c r="A15" t="str">
        <f t="shared" si="0"/>
        <v/>
      </c>
      <c r="B15" t="str">
        <f>IF(E15="","",①団体情報入力!$C$5)</f>
        <v/>
      </c>
      <c r="D15" t="str">
        <f>IF(E15="","",IF(①団体情報入力!C23="","",①団体情報入力!C23))</f>
        <v/>
      </c>
      <c r="E15" t="str">
        <f>IF(②選手情報入力!C24="","",②選手情報入力!C24)</f>
        <v/>
      </c>
      <c r="F15" t="str">
        <f>IF(E15="","",②選手情報入力!D24)</f>
        <v/>
      </c>
      <c r="G15" t="str">
        <f>IF(E15="","",ASC(②選手情報入力!E24))</f>
        <v/>
      </c>
      <c r="H15" t="str">
        <f t="shared" si="1"/>
        <v/>
      </c>
      <c r="I15" t="str">
        <f t="shared" si="2"/>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3"/>
        <v/>
      </c>
      <c r="Q15" t="str">
        <f>IF(E15="","",IF(②選手情報入力!L24="","",IF(K15=1,VLOOKUP(②選手情報入力!L24,種目情報!$A$5:$B$167,2,FALSE),VLOOKUP(②選手情報入力!L24,種目情報!$E$5:$F$142,2,FALSE))))</f>
        <v/>
      </c>
      <c r="R15" t="str">
        <f>IF(E15="","",IF(②選手情報入力!M24="","",②選手情報入力!M24))</f>
        <v/>
      </c>
      <c r="S15" s="29"/>
      <c r="T15" t="str">
        <f>IF(E15="","",IF(②選手情報入力!L24="","",IF(K15=1,VLOOKUP(②選手情報入力!L24,種目情報!$A$5:$C$135,3,FALSE),VLOOKUP(②選手情報入力!L24,種目情報!$E$5:$G$135,3,FALSE))))</f>
        <v/>
      </c>
      <c r="U15" t="str">
        <f>IF(E15="","",IF(②選手情報入力!O24="","",IF(K15=1,VLOOKUP(②選手情報入力!O24,種目情報!$A$5:$B$151,2,FALSE),VLOOKUP(②選手情報入力!O24,種目情報!$E$5:$F$135,2,FALSE))))</f>
        <v/>
      </c>
      <c r="V15" t="str">
        <f>IF(E15="","",IF(②選手情報入力!P24="","",②選手情報入力!P24))</f>
        <v/>
      </c>
      <c r="W15" s="29" t="str">
        <f>IF(E15="","",IF(②選手情報入力!N24="","",1))</f>
        <v/>
      </c>
      <c r="X15" t="str">
        <f>IF(E15="","",IF(②選手情報入力!O24="","",IF(K15=1,VLOOKUP(②選手情報入力!O24,種目情報!$A$5:$C$135,3,FALSE),VLOOKUP(②選手情報入力!O24,種目情報!$E$5:$G$135,3,FALSE))))</f>
        <v/>
      </c>
      <c r="Y15" t="str">
        <f>IF(E15="","",IF(②選手情報入力!R24="","",IF(K15=1,VLOOKUP(②選手情報入力!R24,種目情報!$A$5:$B$151,2,FALSE),VLOOKUP(②選手情報入力!R24,種目情報!$E$5:$F$135,2,FALSE))))</f>
        <v/>
      </c>
      <c r="Z15" t="str">
        <f>IF(E15="","",IF(②選手情報入力!S24="","",②選手情報入力!S24))</f>
        <v/>
      </c>
      <c r="AA15" s="29" t="str">
        <f>IF(E15="","",IF(②選手情報入力!Q24="","",1))</f>
        <v/>
      </c>
      <c r="AB15" t="str">
        <f>IF(E15="","",IF(②選手情報入力!R24="","",IF(K15=1,VLOOKUP(②選手情報入力!R24,種目情報!$A$5:$C$135,3,FALSE),VLOOKUP(②選手情報入力!R24,種目情報!$E$5:$G$135,3,FALSE))))</f>
        <v/>
      </c>
      <c r="AC15" t="str">
        <f>IF(E15="","",IF(②選手情報入力!T24="","",IF(K15=1,種目情報!$J$4,種目情報!$J$6)))</f>
        <v/>
      </c>
      <c r="AD15" t="str">
        <f>IF(E15="","",IF(②選手情報入力!T24="","",IF(K15=1,IF(②選手情報入力!$U$7="","",②選手情報入力!$U$7),IF(②選手情報入力!$U$8="","",②選手情報入力!$U$8))))</f>
        <v/>
      </c>
      <c r="AE15" t="str">
        <f>IF(E15="","",IF(②選手情報入力!T24="","",IF(K15=1,IF(②選手情報入力!$T$7="",0,1),IF(②選手情報入力!$T$8="",0,1))))</f>
        <v/>
      </c>
      <c r="AF15" t="str">
        <f>IF(E15="","",IF(②選手情報入力!T24="","",2))</f>
        <v/>
      </c>
      <c r="AG15" t="str">
        <f>IF(E15="","",IF(②選手情報入力!V24="","",IF(K15=1,種目情報!$J$5,種目情報!$J$7)))</f>
        <v/>
      </c>
      <c r="AH15" t="str">
        <f>IF(E15="","",IF(②選手情報入力!V24="","",IF(K15=1,IF(②選手情報入力!$W$7="","",②選手情報入力!$W$7),IF(②選手情報入力!$W$8="","",②選手情報入力!$W$8))))</f>
        <v/>
      </c>
      <c r="AI15" t="str">
        <f>IF(E15="","",IF(②選手情報入力!V24="","",IF(K15=1,IF(②選手情報入力!$V$7="",0,1),IF(②選手情報入力!$V$8="",0,1))))</f>
        <v/>
      </c>
      <c r="AJ15" t="str">
        <f>IF(E15="","",IF(②選手情報入力!V24="","",2))</f>
        <v/>
      </c>
      <c r="AM15" t="str">
        <f>IF(②選手情報入力!F24="","",ASC(②選手情報入力!F24))</f>
        <v/>
      </c>
      <c r="AN15" t="str">
        <f>IF(②選手情報入力!F24="","",ASC(②選手情報入力!G24))</f>
        <v/>
      </c>
    </row>
    <row r="16" spans="1:40">
      <c r="A16" t="str">
        <f t="shared" si="0"/>
        <v/>
      </c>
      <c r="B16" t="str">
        <f>IF(E16="","",①団体情報入力!$C$5)</f>
        <v/>
      </c>
      <c r="D16" t="str">
        <f>IF(E16="","",IF(①団体情報入力!C24="","",①団体情報入力!C24))</f>
        <v/>
      </c>
      <c r="E16" t="str">
        <f>IF(②選手情報入力!C25="","",②選手情報入力!C25)</f>
        <v/>
      </c>
      <c r="F16" t="str">
        <f>IF(E16="","",②選手情報入力!D25)</f>
        <v/>
      </c>
      <c r="G16" t="str">
        <f>IF(E16="","",ASC(②選手情報入力!E25))</f>
        <v/>
      </c>
      <c r="H16" t="str">
        <f t="shared" si="1"/>
        <v/>
      </c>
      <c r="I16" t="str">
        <f t="shared" si="2"/>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3"/>
        <v/>
      </c>
      <c r="Q16" t="str">
        <f>IF(E16="","",IF(②選手情報入力!L25="","",IF(K16=1,VLOOKUP(②選手情報入力!L25,種目情報!$A$5:$B$167,2,FALSE),VLOOKUP(②選手情報入力!L25,種目情報!$E$5:$F$142,2,FALSE))))</f>
        <v/>
      </c>
      <c r="R16" t="str">
        <f>IF(E16="","",IF(②選手情報入力!M25="","",②選手情報入力!M25))</f>
        <v/>
      </c>
      <c r="S16" s="29"/>
      <c r="T16" t="str">
        <f>IF(E16="","",IF(②選手情報入力!L25="","",IF(K16=1,VLOOKUP(②選手情報入力!L25,種目情報!$A$5:$C$135,3,FALSE),VLOOKUP(②選手情報入力!L25,種目情報!$E$5:$G$135,3,FALSE))))</f>
        <v/>
      </c>
      <c r="U16" t="str">
        <f>IF(E16="","",IF(②選手情報入力!O25="","",IF(K16=1,VLOOKUP(②選手情報入力!O25,種目情報!$A$5:$B$151,2,FALSE),VLOOKUP(②選手情報入力!O25,種目情報!$E$5:$F$135,2,FALSE))))</f>
        <v/>
      </c>
      <c r="V16" t="str">
        <f>IF(E16="","",IF(②選手情報入力!P25="","",②選手情報入力!P25))</f>
        <v/>
      </c>
      <c r="W16" s="29" t="str">
        <f>IF(E16="","",IF(②選手情報入力!N25="","",1))</f>
        <v/>
      </c>
      <c r="X16" t="str">
        <f>IF(E16="","",IF(②選手情報入力!O25="","",IF(K16=1,VLOOKUP(②選手情報入力!O25,種目情報!$A$5:$C$135,3,FALSE),VLOOKUP(②選手情報入力!O25,種目情報!$E$5:$G$135,3,FALSE))))</f>
        <v/>
      </c>
      <c r="Y16" t="str">
        <f>IF(E16="","",IF(②選手情報入力!R25="","",IF(K16=1,VLOOKUP(②選手情報入力!R25,種目情報!$A$5:$B$151,2,FALSE),VLOOKUP(②選手情報入力!R25,種目情報!$E$5:$F$135,2,FALSE))))</f>
        <v/>
      </c>
      <c r="Z16" t="str">
        <f>IF(E16="","",IF(②選手情報入力!S25="","",②選手情報入力!S25))</f>
        <v/>
      </c>
      <c r="AA16" s="29" t="str">
        <f>IF(E16="","",IF(②選手情報入力!Q25="","",1))</f>
        <v/>
      </c>
      <c r="AB16" t="str">
        <f>IF(E16="","",IF(②選手情報入力!R25="","",IF(K16=1,VLOOKUP(②選手情報入力!R25,種目情報!$A$5:$C$135,3,FALSE),VLOOKUP(②選手情報入力!R25,種目情報!$E$5:$G$135,3,FALSE))))</f>
        <v/>
      </c>
      <c r="AC16" t="str">
        <f>IF(E16="","",IF(②選手情報入力!T25="","",IF(K16=1,種目情報!$J$4,種目情報!$J$6)))</f>
        <v/>
      </c>
      <c r="AD16" t="str">
        <f>IF(E16="","",IF(②選手情報入力!T25="","",IF(K16=1,IF(②選手情報入力!$U$7="","",②選手情報入力!$U$7),IF(②選手情報入力!$U$8="","",②選手情報入力!$U$8))))</f>
        <v/>
      </c>
      <c r="AE16" t="str">
        <f>IF(E16="","",IF(②選手情報入力!T25="","",IF(K16=1,IF(②選手情報入力!$T$7="",0,1),IF(②選手情報入力!$T$8="",0,1))))</f>
        <v/>
      </c>
      <c r="AF16" t="str">
        <f>IF(E16="","",IF(②選手情報入力!T25="","",2))</f>
        <v/>
      </c>
      <c r="AG16" t="str">
        <f>IF(E16="","",IF(②選手情報入力!V25="","",IF(K16=1,種目情報!$J$5,種目情報!$J$7)))</f>
        <v/>
      </c>
      <c r="AH16" t="str">
        <f>IF(E16="","",IF(②選手情報入力!V25="","",IF(K16=1,IF(②選手情報入力!$W$7="","",②選手情報入力!$W$7),IF(②選手情報入力!$W$8="","",②選手情報入力!$W$8))))</f>
        <v/>
      </c>
      <c r="AI16" t="str">
        <f>IF(E16="","",IF(②選手情報入力!V25="","",IF(K16=1,IF(②選手情報入力!$V$7="",0,1),IF(②選手情報入力!$V$8="",0,1))))</f>
        <v/>
      </c>
      <c r="AJ16" t="str">
        <f>IF(E16="","",IF(②選手情報入力!V25="","",2))</f>
        <v/>
      </c>
      <c r="AM16" t="str">
        <f>IF(②選手情報入力!F25="","",ASC(②選手情報入力!F25))</f>
        <v/>
      </c>
      <c r="AN16" t="str">
        <f>IF(②選手情報入力!F25="","",ASC(②選手情報入力!G25))</f>
        <v/>
      </c>
    </row>
    <row r="17" spans="1:40">
      <c r="A17" t="str">
        <f t="shared" si="0"/>
        <v/>
      </c>
      <c r="B17" t="str">
        <f>IF(E17="","",①団体情報入力!$C$5)</f>
        <v/>
      </c>
      <c r="D17" t="str">
        <f>IF(E17="","",IF(①団体情報入力!C25="","",①団体情報入力!C25))</f>
        <v/>
      </c>
      <c r="E17" t="str">
        <f>IF(②選手情報入力!C26="","",②選手情報入力!C26)</f>
        <v/>
      </c>
      <c r="F17" t="str">
        <f>IF(E17="","",②選手情報入力!D26)</f>
        <v/>
      </c>
      <c r="G17" t="str">
        <f>IF(E17="","",ASC(②選手情報入力!E26))</f>
        <v/>
      </c>
      <c r="H17" t="str">
        <f t="shared" si="1"/>
        <v/>
      </c>
      <c r="I17" t="str">
        <f t="shared" si="2"/>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3"/>
        <v/>
      </c>
      <c r="Q17" t="str">
        <f>IF(E17="","",IF(②選手情報入力!L26="","",IF(K17=1,VLOOKUP(②選手情報入力!L26,種目情報!$A$5:$B$167,2,FALSE),VLOOKUP(②選手情報入力!L26,種目情報!$E$5:$F$142,2,FALSE))))</f>
        <v/>
      </c>
      <c r="R17" t="str">
        <f>IF(E17="","",IF(②選手情報入力!M26="","",②選手情報入力!M26))</f>
        <v/>
      </c>
      <c r="S17" s="29"/>
      <c r="T17" t="str">
        <f>IF(E17="","",IF(②選手情報入力!L26="","",IF(K17=1,VLOOKUP(②選手情報入力!L26,種目情報!$A$5:$C$135,3,FALSE),VLOOKUP(②選手情報入力!L26,種目情報!$E$5:$G$135,3,FALSE))))</f>
        <v/>
      </c>
      <c r="U17" t="str">
        <f>IF(E17="","",IF(②選手情報入力!O26="","",IF(K17=1,VLOOKUP(②選手情報入力!O26,種目情報!$A$5:$B$151,2,FALSE),VLOOKUP(②選手情報入力!O26,種目情報!$E$5:$F$135,2,FALSE))))</f>
        <v/>
      </c>
      <c r="V17" t="str">
        <f>IF(E17="","",IF(②選手情報入力!P26="","",②選手情報入力!P26))</f>
        <v/>
      </c>
      <c r="W17" s="29" t="str">
        <f>IF(E17="","",IF(②選手情報入力!N26="","",1))</f>
        <v/>
      </c>
      <c r="X17" t="str">
        <f>IF(E17="","",IF(②選手情報入力!O26="","",IF(K17=1,VLOOKUP(②選手情報入力!O26,種目情報!$A$5:$C$135,3,FALSE),VLOOKUP(②選手情報入力!O26,種目情報!$E$5:$G$135,3,FALSE))))</f>
        <v/>
      </c>
      <c r="Y17" t="str">
        <f>IF(E17="","",IF(②選手情報入力!R26="","",IF(K17=1,VLOOKUP(②選手情報入力!R26,種目情報!$A$5:$B$151,2,FALSE),VLOOKUP(②選手情報入力!R26,種目情報!$E$5:$F$135,2,FALSE))))</f>
        <v/>
      </c>
      <c r="Z17" t="str">
        <f>IF(E17="","",IF(②選手情報入力!S26="","",②選手情報入力!S26))</f>
        <v/>
      </c>
      <c r="AA17" s="29" t="str">
        <f>IF(E17="","",IF(②選手情報入力!Q26="","",1))</f>
        <v/>
      </c>
      <c r="AB17" t="str">
        <f>IF(E17="","",IF(②選手情報入力!R26="","",IF(K17=1,VLOOKUP(②選手情報入力!R26,種目情報!$A$5:$C$135,3,FALSE),VLOOKUP(②選手情報入力!R26,種目情報!$E$5:$G$135,3,FALSE))))</f>
        <v/>
      </c>
      <c r="AC17" t="str">
        <f>IF(E17="","",IF(②選手情報入力!T26="","",IF(K17=1,種目情報!$J$4,種目情報!$J$6)))</f>
        <v/>
      </c>
      <c r="AD17" t="str">
        <f>IF(E17="","",IF(②選手情報入力!T26="","",IF(K17=1,IF(②選手情報入力!$U$7="","",②選手情報入力!$U$7),IF(②選手情報入力!$U$8="","",②選手情報入力!$U$8))))</f>
        <v/>
      </c>
      <c r="AE17" t="str">
        <f>IF(E17="","",IF(②選手情報入力!T26="","",IF(K17=1,IF(②選手情報入力!$T$7="",0,1),IF(②選手情報入力!$T$8="",0,1))))</f>
        <v/>
      </c>
      <c r="AF17" t="str">
        <f>IF(E17="","",IF(②選手情報入力!T26="","",2))</f>
        <v/>
      </c>
      <c r="AG17" t="str">
        <f>IF(E17="","",IF(②選手情報入力!V26="","",IF(K17=1,種目情報!$J$5,種目情報!$J$7)))</f>
        <v/>
      </c>
      <c r="AH17" t="str">
        <f>IF(E17="","",IF(②選手情報入力!V26="","",IF(K17=1,IF(②選手情報入力!$W$7="","",②選手情報入力!$W$7),IF(②選手情報入力!$W$8="","",②選手情報入力!$W$8))))</f>
        <v/>
      </c>
      <c r="AI17" t="str">
        <f>IF(E17="","",IF(②選手情報入力!V26="","",IF(K17=1,IF(②選手情報入力!$V$7="",0,1),IF(②選手情報入力!$V$8="",0,1))))</f>
        <v/>
      </c>
      <c r="AJ17" t="str">
        <f>IF(E17="","",IF(②選手情報入力!V26="","",2))</f>
        <v/>
      </c>
      <c r="AM17" t="str">
        <f>IF(②選手情報入力!F26="","",ASC(②選手情報入力!F26))</f>
        <v/>
      </c>
      <c r="AN17" t="str">
        <f>IF(②選手情報入力!F26="","",ASC(②選手情報入力!G26))</f>
        <v/>
      </c>
    </row>
    <row r="18" spans="1:40">
      <c r="A18" t="str">
        <f t="shared" si="0"/>
        <v/>
      </c>
      <c r="B18" t="str">
        <f>IF(E18="","",①団体情報入力!$C$5)</f>
        <v/>
      </c>
      <c r="D18" t="str">
        <f>IF(E18="","",IF(①団体情報入力!C26="","",①団体情報入力!C26))</f>
        <v/>
      </c>
      <c r="E18" t="str">
        <f>IF(②選手情報入力!C27="","",②選手情報入力!C27)</f>
        <v/>
      </c>
      <c r="F18" t="str">
        <f>IF(E18="","",②選手情報入力!D27)</f>
        <v/>
      </c>
      <c r="G18" t="str">
        <f>IF(E18="","",ASC(②選手情報入力!E27))</f>
        <v/>
      </c>
      <c r="H18" t="str">
        <f t="shared" si="1"/>
        <v/>
      </c>
      <c r="I18" t="str">
        <f t="shared" si="2"/>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3"/>
        <v/>
      </c>
      <c r="Q18" t="str">
        <f>IF(E18="","",IF(②選手情報入力!L27="","",IF(K18=1,VLOOKUP(②選手情報入力!L27,種目情報!$A$5:$B$167,2,FALSE),VLOOKUP(②選手情報入力!L27,種目情報!$E$5:$F$142,2,FALSE))))</f>
        <v/>
      </c>
      <c r="R18" t="str">
        <f>IF(E18="","",IF(②選手情報入力!M27="","",②選手情報入力!M27))</f>
        <v/>
      </c>
      <c r="S18" s="29"/>
      <c r="T18" t="str">
        <f>IF(E18="","",IF(②選手情報入力!L27="","",IF(K18=1,VLOOKUP(②選手情報入力!L27,種目情報!$A$5:$C$135,3,FALSE),VLOOKUP(②選手情報入力!L27,種目情報!$E$5:$G$135,3,FALSE))))</f>
        <v/>
      </c>
      <c r="U18" t="str">
        <f>IF(E18="","",IF(②選手情報入力!O27="","",IF(K18=1,VLOOKUP(②選手情報入力!O27,種目情報!$A$5:$B$151,2,FALSE),VLOOKUP(②選手情報入力!O27,種目情報!$E$5:$F$135,2,FALSE))))</f>
        <v/>
      </c>
      <c r="V18" t="str">
        <f>IF(E18="","",IF(②選手情報入力!P27="","",②選手情報入力!P27))</f>
        <v/>
      </c>
      <c r="W18" s="29" t="str">
        <f>IF(E18="","",IF(②選手情報入力!N27="","",1))</f>
        <v/>
      </c>
      <c r="X18" t="str">
        <f>IF(E18="","",IF(②選手情報入力!O27="","",IF(K18=1,VLOOKUP(②選手情報入力!O27,種目情報!$A$5:$C$135,3,FALSE),VLOOKUP(②選手情報入力!O27,種目情報!$E$5:$G$135,3,FALSE))))</f>
        <v/>
      </c>
      <c r="Y18" t="str">
        <f>IF(E18="","",IF(②選手情報入力!R27="","",IF(K18=1,VLOOKUP(②選手情報入力!R27,種目情報!$A$5:$B$151,2,FALSE),VLOOKUP(②選手情報入力!R27,種目情報!$E$5:$F$135,2,FALSE))))</f>
        <v/>
      </c>
      <c r="Z18" t="str">
        <f>IF(E18="","",IF(②選手情報入力!S27="","",②選手情報入力!S27))</f>
        <v/>
      </c>
      <c r="AA18" s="29" t="str">
        <f>IF(E18="","",IF(②選手情報入力!Q27="","",1))</f>
        <v/>
      </c>
      <c r="AB18" t="str">
        <f>IF(E18="","",IF(②選手情報入力!R27="","",IF(K18=1,VLOOKUP(②選手情報入力!R27,種目情報!$A$5:$C$135,3,FALSE),VLOOKUP(②選手情報入力!R27,種目情報!$E$5:$G$135,3,FALSE))))</f>
        <v/>
      </c>
      <c r="AC18" t="str">
        <f>IF(E18="","",IF(②選手情報入力!T27="","",IF(K18=1,種目情報!$J$4,種目情報!$J$6)))</f>
        <v/>
      </c>
      <c r="AD18" t="str">
        <f>IF(E18="","",IF(②選手情報入力!T27="","",IF(K18=1,IF(②選手情報入力!$U$7="","",②選手情報入力!$U$7),IF(②選手情報入力!$U$8="","",②選手情報入力!$U$8))))</f>
        <v/>
      </c>
      <c r="AE18" t="str">
        <f>IF(E18="","",IF(②選手情報入力!T27="","",IF(K18=1,IF(②選手情報入力!$T$7="",0,1),IF(②選手情報入力!$T$8="",0,1))))</f>
        <v/>
      </c>
      <c r="AF18" t="str">
        <f>IF(E18="","",IF(②選手情報入力!T27="","",2))</f>
        <v/>
      </c>
      <c r="AG18" t="str">
        <f>IF(E18="","",IF(②選手情報入力!V27="","",IF(K18=1,種目情報!$J$5,種目情報!$J$7)))</f>
        <v/>
      </c>
      <c r="AH18" t="str">
        <f>IF(E18="","",IF(②選手情報入力!V27="","",IF(K18=1,IF(②選手情報入力!$W$7="","",②選手情報入力!$W$7),IF(②選手情報入力!$W$8="","",②選手情報入力!$W$8))))</f>
        <v/>
      </c>
      <c r="AI18" t="str">
        <f>IF(E18="","",IF(②選手情報入力!V27="","",IF(K18=1,IF(②選手情報入力!$V$7="",0,1),IF(②選手情報入力!$V$8="",0,1))))</f>
        <v/>
      </c>
      <c r="AJ18" t="str">
        <f>IF(E18="","",IF(②選手情報入力!V27="","",2))</f>
        <v/>
      </c>
      <c r="AM18" t="str">
        <f>IF(②選手情報入力!F27="","",ASC(②選手情報入力!F27))</f>
        <v/>
      </c>
      <c r="AN18" t="str">
        <f>IF(②選手情報入力!F27="","",ASC(②選手情報入力!G27))</f>
        <v/>
      </c>
    </row>
    <row r="19" spans="1:40">
      <c r="A19" t="str">
        <f t="shared" si="0"/>
        <v/>
      </c>
      <c r="B19" t="str">
        <f>IF(E19="","",①団体情報入力!$C$5)</f>
        <v/>
      </c>
      <c r="D19" t="str">
        <f>IF(E19="","",IF(①団体情報入力!C27="","",①団体情報入力!C27))</f>
        <v/>
      </c>
      <c r="E19" t="str">
        <f>IF(②選手情報入力!C28="","",②選手情報入力!C28)</f>
        <v/>
      </c>
      <c r="F19" t="str">
        <f>IF(E19="","",②選手情報入力!D28)</f>
        <v/>
      </c>
      <c r="G19" t="str">
        <f>IF(E19="","",ASC(②選手情報入力!E28))</f>
        <v/>
      </c>
      <c r="H19" t="str">
        <f t="shared" si="1"/>
        <v/>
      </c>
      <c r="I19" t="str">
        <f t="shared" si="2"/>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3"/>
        <v/>
      </c>
      <c r="Q19" t="str">
        <f>IF(E19="","",IF(②選手情報入力!L28="","",IF(K19=1,VLOOKUP(②選手情報入力!L28,種目情報!$A$5:$B$167,2,FALSE),VLOOKUP(②選手情報入力!L28,種目情報!$E$5:$F$142,2,FALSE))))</f>
        <v/>
      </c>
      <c r="R19" t="str">
        <f>IF(E19="","",IF(②選手情報入力!M28="","",②選手情報入力!M28))</f>
        <v/>
      </c>
      <c r="S19" s="29"/>
      <c r="T19" t="str">
        <f>IF(E19="","",IF(②選手情報入力!L28="","",IF(K19=1,VLOOKUP(②選手情報入力!L28,種目情報!$A$5:$C$135,3,FALSE),VLOOKUP(②選手情報入力!L28,種目情報!$E$5:$G$135,3,FALSE))))</f>
        <v/>
      </c>
      <c r="U19" t="str">
        <f>IF(E19="","",IF(②選手情報入力!O28="","",IF(K19=1,VLOOKUP(②選手情報入力!O28,種目情報!$A$5:$B$151,2,FALSE),VLOOKUP(②選手情報入力!O28,種目情報!$E$5:$F$135,2,FALSE))))</f>
        <v/>
      </c>
      <c r="V19" t="str">
        <f>IF(E19="","",IF(②選手情報入力!P28="","",②選手情報入力!P28))</f>
        <v/>
      </c>
      <c r="W19" s="29" t="str">
        <f>IF(E19="","",IF(②選手情報入力!N28="","",1))</f>
        <v/>
      </c>
      <c r="X19" t="str">
        <f>IF(E19="","",IF(②選手情報入力!O28="","",IF(K19=1,VLOOKUP(②選手情報入力!O28,種目情報!$A$5:$C$135,3,FALSE),VLOOKUP(②選手情報入力!O28,種目情報!$E$5:$G$135,3,FALSE))))</f>
        <v/>
      </c>
      <c r="Y19" t="str">
        <f>IF(E19="","",IF(②選手情報入力!R28="","",IF(K19=1,VLOOKUP(②選手情報入力!R28,種目情報!$A$5:$B$151,2,FALSE),VLOOKUP(②選手情報入力!R28,種目情報!$E$5:$F$135,2,FALSE))))</f>
        <v/>
      </c>
      <c r="Z19" t="str">
        <f>IF(E19="","",IF(②選手情報入力!S28="","",②選手情報入力!S28))</f>
        <v/>
      </c>
      <c r="AA19" s="29" t="str">
        <f>IF(E19="","",IF(②選手情報入力!Q28="","",1))</f>
        <v/>
      </c>
      <c r="AB19" t="str">
        <f>IF(E19="","",IF(②選手情報入力!R28="","",IF(K19=1,VLOOKUP(②選手情報入力!R28,種目情報!$A$5:$C$135,3,FALSE),VLOOKUP(②選手情報入力!R28,種目情報!$E$5:$G$135,3,FALSE))))</f>
        <v/>
      </c>
      <c r="AC19" t="str">
        <f>IF(E19="","",IF(②選手情報入力!T28="","",IF(K19=1,種目情報!$J$4,種目情報!$J$6)))</f>
        <v/>
      </c>
      <c r="AD19" t="str">
        <f>IF(E19="","",IF(②選手情報入力!T28="","",IF(K19=1,IF(②選手情報入力!$U$7="","",②選手情報入力!$U$7),IF(②選手情報入力!$U$8="","",②選手情報入力!$U$8))))</f>
        <v/>
      </c>
      <c r="AE19" t="str">
        <f>IF(E19="","",IF(②選手情報入力!T28="","",IF(K19=1,IF(②選手情報入力!$T$7="",0,1),IF(②選手情報入力!$T$8="",0,1))))</f>
        <v/>
      </c>
      <c r="AF19" t="str">
        <f>IF(E19="","",IF(②選手情報入力!T28="","",2))</f>
        <v/>
      </c>
      <c r="AG19" t="str">
        <f>IF(E19="","",IF(②選手情報入力!V28="","",IF(K19=1,種目情報!$J$5,種目情報!$J$7)))</f>
        <v/>
      </c>
      <c r="AH19" t="str">
        <f>IF(E19="","",IF(②選手情報入力!V28="","",IF(K19=1,IF(②選手情報入力!$W$7="","",②選手情報入力!$W$7),IF(②選手情報入力!$W$8="","",②選手情報入力!$W$8))))</f>
        <v/>
      </c>
      <c r="AI19" t="str">
        <f>IF(E19="","",IF(②選手情報入力!V28="","",IF(K19=1,IF(②選手情報入力!$V$7="",0,1),IF(②選手情報入力!$V$8="",0,1))))</f>
        <v/>
      </c>
      <c r="AJ19" t="str">
        <f>IF(E19="","",IF(②選手情報入力!V28="","",2))</f>
        <v/>
      </c>
      <c r="AM19" t="str">
        <f>IF(②選手情報入力!F28="","",ASC(②選手情報入力!F28))</f>
        <v/>
      </c>
      <c r="AN19" t="str">
        <f>IF(②選手情報入力!F28="","",ASC(②選手情報入力!G28))</f>
        <v/>
      </c>
    </row>
    <row r="20" spans="1:40">
      <c r="A20" t="str">
        <f t="shared" si="0"/>
        <v/>
      </c>
      <c r="B20" t="str">
        <f>IF(E20="","",①団体情報入力!$C$5)</f>
        <v/>
      </c>
      <c r="D20" t="str">
        <f>IF(E20="","",IF(①団体情報入力!C28="","",①団体情報入力!C28))</f>
        <v/>
      </c>
      <c r="E20" t="str">
        <f>IF(②選手情報入力!C29="","",②選手情報入力!C29)</f>
        <v/>
      </c>
      <c r="F20" t="str">
        <f>IF(E20="","",②選手情報入力!D29)</f>
        <v/>
      </c>
      <c r="G20" t="str">
        <f>IF(E20="","",ASC(②選手情報入力!E29))</f>
        <v/>
      </c>
      <c r="H20" t="str">
        <f t="shared" si="1"/>
        <v/>
      </c>
      <c r="I20" t="str">
        <f t="shared" si="2"/>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3"/>
        <v/>
      </c>
      <c r="Q20" t="str">
        <f>IF(E20="","",IF(②選手情報入力!L29="","",IF(K20=1,VLOOKUP(②選手情報入力!L29,種目情報!$A$5:$B$167,2,FALSE),VLOOKUP(②選手情報入力!L29,種目情報!$E$5:$F$142,2,FALSE))))</f>
        <v/>
      </c>
      <c r="R20" t="str">
        <f>IF(E20="","",IF(②選手情報入力!M29="","",②選手情報入力!M29))</f>
        <v/>
      </c>
      <c r="S20" s="29"/>
      <c r="T20" t="str">
        <f>IF(E20="","",IF(②選手情報入力!L29="","",IF(K20=1,VLOOKUP(②選手情報入力!L29,種目情報!$A$5:$C$135,3,FALSE),VLOOKUP(②選手情報入力!L29,種目情報!$E$5:$G$135,3,FALSE))))</f>
        <v/>
      </c>
      <c r="U20" t="str">
        <f>IF(E20="","",IF(②選手情報入力!O29="","",IF(K20=1,VLOOKUP(②選手情報入力!O29,種目情報!$A$5:$B$151,2,FALSE),VLOOKUP(②選手情報入力!O29,種目情報!$E$5:$F$135,2,FALSE))))</f>
        <v/>
      </c>
      <c r="V20" t="str">
        <f>IF(E20="","",IF(②選手情報入力!P29="","",②選手情報入力!P29))</f>
        <v/>
      </c>
      <c r="W20" s="29" t="str">
        <f>IF(E20="","",IF(②選手情報入力!N29="","",1))</f>
        <v/>
      </c>
      <c r="X20" t="str">
        <f>IF(E20="","",IF(②選手情報入力!O29="","",IF(K20=1,VLOOKUP(②選手情報入力!O29,種目情報!$A$5:$C$135,3,FALSE),VLOOKUP(②選手情報入力!O29,種目情報!$E$5:$G$135,3,FALSE))))</f>
        <v/>
      </c>
      <c r="Y20" t="str">
        <f>IF(E20="","",IF(②選手情報入力!R29="","",IF(K20=1,VLOOKUP(②選手情報入力!R29,種目情報!$A$5:$B$151,2,FALSE),VLOOKUP(②選手情報入力!R29,種目情報!$E$5:$F$135,2,FALSE))))</f>
        <v/>
      </c>
      <c r="Z20" t="str">
        <f>IF(E20="","",IF(②選手情報入力!S29="","",②選手情報入力!S29))</f>
        <v/>
      </c>
      <c r="AA20" s="29" t="str">
        <f>IF(E20="","",IF(②選手情報入力!Q29="","",1))</f>
        <v/>
      </c>
      <c r="AB20" t="str">
        <f>IF(E20="","",IF(②選手情報入力!R29="","",IF(K20=1,VLOOKUP(②選手情報入力!R29,種目情報!$A$5:$C$135,3,FALSE),VLOOKUP(②選手情報入力!R29,種目情報!$E$5:$G$135,3,FALSE))))</f>
        <v/>
      </c>
      <c r="AC20" t="str">
        <f>IF(E20="","",IF(②選手情報入力!T29="","",IF(K20=1,種目情報!$J$4,種目情報!$J$6)))</f>
        <v/>
      </c>
      <c r="AD20" t="str">
        <f>IF(E20="","",IF(②選手情報入力!T29="","",IF(K20=1,IF(②選手情報入力!$U$7="","",②選手情報入力!$U$7),IF(②選手情報入力!$U$8="","",②選手情報入力!$U$8))))</f>
        <v/>
      </c>
      <c r="AE20" t="str">
        <f>IF(E20="","",IF(②選手情報入力!T29="","",IF(K20=1,IF(②選手情報入力!$T$7="",0,1),IF(②選手情報入力!$T$8="",0,1))))</f>
        <v/>
      </c>
      <c r="AF20" t="str">
        <f>IF(E20="","",IF(②選手情報入力!T29="","",2))</f>
        <v/>
      </c>
      <c r="AG20" t="str">
        <f>IF(E20="","",IF(②選手情報入力!V29="","",IF(K20=1,種目情報!$J$5,種目情報!$J$7)))</f>
        <v/>
      </c>
      <c r="AH20" t="str">
        <f>IF(E20="","",IF(②選手情報入力!V29="","",IF(K20=1,IF(②選手情報入力!$W$7="","",②選手情報入力!$W$7),IF(②選手情報入力!$W$8="","",②選手情報入力!$W$8))))</f>
        <v/>
      </c>
      <c r="AI20" t="str">
        <f>IF(E20="","",IF(②選手情報入力!V29="","",IF(K20=1,IF(②選手情報入力!$V$7="",0,1),IF(②選手情報入力!$V$8="",0,1))))</f>
        <v/>
      </c>
      <c r="AJ20" t="str">
        <f>IF(E20="","",IF(②選手情報入力!V29="","",2))</f>
        <v/>
      </c>
      <c r="AM20" t="str">
        <f>IF(②選手情報入力!F29="","",ASC(②選手情報入力!F29))</f>
        <v/>
      </c>
      <c r="AN20" t="str">
        <f>IF(②選手情報入力!F29="","",ASC(②選手情報入力!G29))</f>
        <v/>
      </c>
    </row>
    <row r="21" spans="1:40">
      <c r="A21" t="str">
        <f t="shared" si="0"/>
        <v/>
      </c>
      <c r="B21" t="str">
        <f>IF(E21="","",①団体情報入力!$C$5)</f>
        <v/>
      </c>
      <c r="D21" t="str">
        <f>IF(E21="","",IF(①団体情報入力!C29="","",①団体情報入力!C29))</f>
        <v/>
      </c>
      <c r="E21" t="str">
        <f>IF(②選手情報入力!C30="","",②選手情報入力!C30)</f>
        <v/>
      </c>
      <c r="F21" t="str">
        <f>IF(E21="","",②選手情報入力!D30)</f>
        <v/>
      </c>
      <c r="G21" t="str">
        <f>IF(E21="","",ASC(②選手情報入力!E30))</f>
        <v/>
      </c>
      <c r="H21" t="str">
        <f t="shared" si="1"/>
        <v/>
      </c>
      <c r="I21" t="str">
        <f t="shared" si="2"/>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3"/>
        <v/>
      </c>
      <c r="Q21" t="str">
        <f>IF(E21="","",IF(②選手情報入力!L30="","",IF(K21=1,VLOOKUP(②選手情報入力!L30,種目情報!$A$5:$B$167,2,FALSE),VLOOKUP(②選手情報入力!L30,種目情報!$E$5:$F$142,2,FALSE))))</f>
        <v/>
      </c>
      <c r="R21" t="str">
        <f>IF(E21="","",IF(②選手情報入力!M30="","",②選手情報入力!M30))</f>
        <v/>
      </c>
      <c r="S21" s="29"/>
      <c r="T21" t="str">
        <f>IF(E21="","",IF(②選手情報入力!L30="","",IF(K21=1,VLOOKUP(②選手情報入力!L30,種目情報!$A$5:$C$135,3,FALSE),VLOOKUP(②選手情報入力!L30,種目情報!$E$5:$G$135,3,FALSE))))</f>
        <v/>
      </c>
      <c r="U21" t="str">
        <f>IF(E21="","",IF(②選手情報入力!O30="","",IF(K21=1,VLOOKUP(②選手情報入力!O30,種目情報!$A$5:$B$151,2,FALSE),VLOOKUP(②選手情報入力!O30,種目情報!$E$5:$F$135,2,FALSE))))</f>
        <v/>
      </c>
      <c r="V21" t="str">
        <f>IF(E21="","",IF(②選手情報入力!P30="","",②選手情報入力!P30))</f>
        <v/>
      </c>
      <c r="W21" s="29" t="str">
        <f>IF(E21="","",IF(②選手情報入力!N30="","",1))</f>
        <v/>
      </c>
      <c r="X21" t="str">
        <f>IF(E21="","",IF(②選手情報入力!O30="","",IF(K21=1,VLOOKUP(②選手情報入力!O30,種目情報!$A$5:$C$135,3,FALSE),VLOOKUP(②選手情報入力!O30,種目情報!$E$5:$G$135,3,FALSE))))</f>
        <v/>
      </c>
      <c r="Y21" t="str">
        <f>IF(E21="","",IF(②選手情報入力!R30="","",IF(K21=1,VLOOKUP(②選手情報入力!R30,種目情報!$A$5:$B$151,2,FALSE),VLOOKUP(②選手情報入力!R30,種目情報!$E$5:$F$135,2,FALSE))))</f>
        <v/>
      </c>
      <c r="Z21" t="str">
        <f>IF(E21="","",IF(②選手情報入力!S30="","",②選手情報入力!S30))</f>
        <v/>
      </c>
      <c r="AA21" s="29" t="str">
        <f>IF(E21="","",IF(②選手情報入力!Q30="","",1))</f>
        <v/>
      </c>
      <c r="AB21" t="str">
        <f>IF(E21="","",IF(②選手情報入力!R30="","",IF(K21=1,VLOOKUP(②選手情報入力!R30,種目情報!$A$5:$C$135,3,FALSE),VLOOKUP(②選手情報入力!R30,種目情報!$E$5:$G$135,3,FALSE))))</f>
        <v/>
      </c>
      <c r="AC21" t="str">
        <f>IF(E21="","",IF(②選手情報入力!T30="","",IF(K21=1,種目情報!$J$4,種目情報!$J$6)))</f>
        <v/>
      </c>
      <c r="AD21" t="str">
        <f>IF(E21="","",IF(②選手情報入力!T30="","",IF(K21=1,IF(②選手情報入力!$U$7="","",②選手情報入力!$U$7),IF(②選手情報入力!$U$8="","",②選手情報入力!$U$8))))</f>
        <v/>
      </c>
      <c r="AE21" t="str">
        <f>IF(E21="","",IF(②選手情報入力!T30="","",IF(K21=1,IF(②選手情報入力!$T$7="",0,1),IF(②選手情報入力!$T$8="",0,1))))</f>
        <v/>
      </c>
      <c r="AF21" t="str">
        <f>IF(E21="","",IF(②選手情報入力!T30="","",2))</f>
        <v/>
      </c>
      <c r="AG21" t="str">
        <f>IF(E21="","",IF(②選手情報入力!V30="","",IF(K21=1,種目情報!$J$5,種目情報!$J$7)))</f>
        <v/>
      </c>
      <c r="AH21" t="str">
        <f>IF(E21="","",IF(②選手情報入力!V30="","",IF(K21=1,IF(②選手情報入力!$W$7="","",②選手情報入力!$W$7),IF(②選手情報入力!$W$8="","",②選手情報入力!$W$8))))</f>
        <v/>
      </c>
      <c r="AI21" t="str">
        <f>IF(E21="","",IF(②選手情報入力!V30="","",IF(K21=1,IF(②選手情報入力!$V$7="",0,1),IF(②選手情報入力!$V$8="",0,1))))</f>
        <v/>
      </c>
      <c r="AJ21" t="str">
        <f>IF(E21="","",IF(②選手情報入力!V30="","",2))</f>
        <v/>
      </c>
      <c r="AM21" t="str">
        <f>IF(②選手情報入力!F30="","",ASC(②選手情報入力!F30))</f>
        <v/>
      </c>
      <c r="AN21" t="str">
        <f>IF(②選手情報入力!F30="","",ASC(②選手情報入力!G30))</f>
        <v/>
      </c>
    </row>
    <row r="22" spans="1:40">
      <c r="A22" t="str">
        <f t="shared" si="0"/>
        <v/>
      </c>
      <c r="B22" t="str">
        <f>IF(E22="","",①団体情報入力!$C$5)</f>
        <v/>
      </c>
      <c r="D22" t="str">
        <f>IF(E22="","",IF(①団体情報入力!C30="","",①団体情報入力!C30))</f>
        <v/>
      </c>
      <c r="E22" t="str">
        <f>IF(②選手情報入力!C31="","",②選手情報入力!C31)</f>
        <v/>
      </c>
      <c r="F22" t="str">
        <f>IF(E22="","",②選手情報入力!D31)</f>
        <v/>
      </c>
      <c r="G22" t="str">
        <f>IF(E22="","",ASC(②選手情報入力!E31))</f>
        <v/>
      </c>
      <c r="H22" t="str">
        <f t="shared" si="1"/>
        <v/>
      </c>
      <c r="I22" t="str">
        <f t="shared" si="2"/>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3"/>
        <v/>
      </c>
      <c r="Q22" t="str">
        <f>IF(E22="","",IF(②選手情報入力!L31="","",IF(K22=1,VLOOKUP(②選手情報入力!L31,種目情報!$A$5:$B$167,2,FALSE),VLOOKUP(②選手情報入力!L31,種目情報!$E$5:$F$142,2,FALSE))))</f>
        <v/>
      </c>
      <c r="R22" t="str">
        <f>IF(E22="","",IF(②選手情報入力!M31="","",②選手情報入力!M31))</f>
        <v/>
      </c>
      <c r="S22" s="29"/>
      <c r="T22" t="str">
        <f>IF(E22="","",IF(②選手情報入力!L31="","",IF(K22=1,VLOOKUP(②選手情報入力!L31,種目情報!$A$5:$C$135,3,FALSE),VLOOKUP(②選手情報入力!L31,種目情報!$E$5:$G$135,3,FALSE))))</f>
        <v/>
      </c>
      <c r="U22" t="str">
        <f>IF(E22="","",IF(②選手情報入力!O31="","",IF(K22=1,VLOOKUP(②選手情報入力!O31,種目情報!$A$5:$B$151,2,FALSE),VLOOKUP(②選手情報入力!O31,種目情報!$E$5:$F$135,2,FALSE))))</f>
        <v/>
      </c>
      <c r="V22" t="str">
        <f>IF(E22="","",IF(②選手情報入力!P31="","",②選手情報入力!P31))</f>
        <v/>
      </c>
      <c r="W22" s="29" t="str">
        <f>IF(E22="","",IF(②選手情報入力!N31="","",1))</f>
        <v/>
      </c>
      <c r="X22" t="str">
        <f>IF(E22="","",IF(②選手情報入力!O31="","",IF(K22=1,VLOOKUP(②選手情報入力!O31,種目情報!$A$5:$C$135,3,FALSE),VLOOKUP(②選手情報入力!O31,種目情報!$E$5:$G$135,3,FALSE))))</f>
        <v/>
      </c>
      <c r="Y22" t="str">
        <f>IF(E22="","",IF(②選手情報入力!R31="","",IF(K22=1,VLOOKUP(②選手情報入力!R31,種目情報!$A$5:$B$151,2,FALSE),VLOOKUP(②選手情報入力!R31,種目情報!$E$5:$F$135,2,FALSE))))</f>
        <v/>
      </c>
      <c r="Z22" t="str">
        <f>IF(E22="","",IF(②選手情報入力!S31="","",②選手情報入力!S31))</f>
        <v/>
      </c>
      <c r="AA22" s="29" t="str">
        <f>IF(E22="","",IF(②選手情報入力!Q31="","",1))</f>
        <v/>
      </c>
      <c r="AB22" t="str">
        <f>IF(E22="","",IF(②選手情報入力!R31="","",IF(K22=1,VLOOKUP(②選手情報入力!R31,種目情報!$A$5:$C$135,3,FALSE),VLOOKUP(②選手情報入力!R31,種目情報!$E$5:$G$135,3,FALSE))))</f>
        <v/>
      </c>
      <c r="AC22" t="str">
        <f>IF(E22="","",IF(②選手情報入力!T31="","",IF(K22=1,種目情報!$J$4,種目情報!$J$6)))</f>
        <v/>
      </c>
      <c r="AD22" t="str">
        <f>IF(E22="","",IF(②選手情報入力!T31="","",IF(K22=1,IF(②選手情報入力!$U$7="","",②選手情報入力!$U$7),IF(②選手情報入力!$U$8="","",②選手情報入力!$U$8))))</f>
        <v/>
      </c>
      <c r="AE22" t="str">
        <f>IF(E22="","",IF(②選手情報入力!T31="","",IF(K22=1,IF(②選手情報入力!$T$7="",0,1),IF(②選手情報入力!$T$8="",0,1))))</f>
        <v/>
      </c>
      <c r="AF22" t="str">
        <f>IF(E22="","",IF(②選手情報入力!T31="","",2))</f>
        <v/>
      </c>
      <c r="AG22" t="str">
        <f>IF(E22="","",IF(②選手情報入力!V31="","",IF(K22=1,種目情報!$J$5,種目情報!$J$7)))</f>
        <v/>
      </c>
      <c r="AH22" t="str">
        <f>IF(E22="","",IF(②選手情報入力!V31="","",IF(K22=1,IF(②選手情報入力!$W$7="","",②選手情報入力!$W$7),IF(②選手情報入力!$W$8="","",②選手情報入力!$W$8))))</f>
        <v/>
      </c>
      <c r="AI22" t="str">
        <f>IF(E22="","",IF(②選手情報入力!V31="","",IF(K22=1,IF(②選手情報入力!$V$7="",0,1),IF(②選手情報入力!$V$8="",0,1))))</f>
        <v/>
      </c>
      <c r="AJ22" t="str">
        <f>IF(E22="","",IF(②選手情報入力!V31="","",2))</f>
        <v/>
      </c>
      <c r="AM22" t="str">
        <f>IF(②選手情報入力!F31="","",ASC(②選手情報入力!F31))</f>
        <v/>
      </c>
      <c r="AN22" t="str">
        <f>IF(②選手情報入力!F31="","",ASC(②選手情報入力!G31))</f>
        <v/>
      </c>
    </row>
    <row r="23" spans="1:40">
      <c r="A23" t="str">
        <f t="shared" si="0"/>
        <v/>
      </c>
      <c r="B23" t="str">
        <f>IF(E23="","",①団体情報入力!$C$5)</f>
        <v/>
      </c>
      <c r="D23" t="str">
        <f>IF(E23="","",IF(①団体情報入力!C31="","",①団体情報入力!C31))</f>
        <v/>
      </c>
      <c r="E23" t="str">
        <f>IF(②選手情報入力!C32="","",②選手情報入力!C32)</f>
        <v/>
      </c>
      <c r="F23" t="str">
        <f>IF(E23="","",②選手情報入力!D32)</f>
        <v/>
      </c>
      <c r="G23" t="str">
        <f>IF(E23="","",ASC(②選手情報入力!E32))</f>
        <v/>
      </c>
      <c r="H23" t="str">
        <f t="shared" si="1"/>
        <v/>
      </c>
      <c r="I23" t="str">
        <f t="shared" si="2"/>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3"/>
        <v/>
      </c>
      <c r="Q23" t="str">
        <f>IF(E23="","",IF(②選手情報入力!L32="","",IF(K23=1,VLOOKUP(②選手情報入力!L32,種目情報!$A$5:$B$167,2,FALSE),VLOOKUP(②選手情報入力!L32,種目情報!$E$5:$F$142,2,FALSE))))</f>
        <v/>
      </c>
      <c r="R23" t="str">
        <f>IF(E23="","",IF(②選手情報入力!M32="","",②選手情報入力!M32))</f>
        <v/>
      </c>
      <c r="S23" s="29"/>
      <c r="T23" t="str">
        <f>IF(E23="","",IF(②選手情報入力!L32="","",IF(K23=1,VLOOKUP(②選手情報入力!L32,種目情報!$A$5:$C$135,3,FALSE),VLOOKUP(②選手情報入力!L32,種目情報!$E$5:$G$135,3,FALSE))))</f>
        <v/>
      </c>
      <c r="U23" t="str">
        <f>IF(E23="","",IF(②選手情報入力!O32="","",IF(K23=1,VLOOKUP(②選手情報入力!O32,種目情報!$A$5:$B$151,2,FALSE),VLOOKUP(②選手情報入力!O32,種目情報!$E$5:$F$135,2,FALSE))))</f>
        <v/>
      </c>
      <c r="V23" t="str">
        <f>IF(E23="","",IF(②選手情報入力!P32="","",②選手情報入力!P32))</f>
        <v/>
      </c>
      <c r="W23" s="29" t="str">
        <f>IF(E23="","",IF(②選手情報入力!N32="","",1))</f>
        <v/>
      </c>
      <c r="X23" t="str">
        <f>IF(E23="","",IF(②選手情報入力!O32="","",IF(K23=1,VLOOKUP(②選手情報入力!O32,種目情報!$A$5:$C$135,3,FALSE),VLOOKUP(②選手情報入力!O32,種目情報!$E$5:$G$135,3,FALSE))))</f>
        <v/>
      </c>
      <c r="Y23" t="str">
        <f>IF(E23="","",IF(②選手情報入力!R32="","",IF(K23=1,VLOOKUP(②選手情報入力!R32,種目情報!$A$5:$B$151,2,FALSE),VLOOKUP(②選手情報入力!R32,種目情報!$E$5:$F$135,2,FALSE))))</f>
        <v/>
      </c>
      <c r="Z23" t="str">
        <f>IF(E23="","",IF(②選手情報入力!S32="","",②選手情報入力!S32))</f>
        <v/>
      </c>
      <c r="AA23" s="29" t="str">
        <f>IF(E23="","",IF(②選手情報入力!Q32="","",1))</f>
        <v/>
      </c>
      <c r="AB23" t="str">
        <f>IF(E23="","",IF(②選手情報入力!R32="","",IF(K23=1,VLOOKUP(②選手情報入力!R32,種目情報!$A$5:$C$135,3,FALSE),VLOOKUP(②選手情報入力!R32,種目情報!$E$5:$G$135,3,FALSE))))</f>
        <v/>
      </c>
      <c r="AC23" t="str">
        <f>IF(E23="","",IF(②選手情報入力!T32="","",IF(K23=1,種目情報!$J$4,種目情報!$J$6)))</f>
        <v/>
      </c>
      <c r="AD23" t="str">
        <f>IF(E23="","",IF(②選手情報入力!T32="","",IF(K23=1,IF(②選手情報入力!$U$7="","",②選手情報入力!$U$7),IF(②選手情報入力!$U$8="","",②選手情報入力!$U$8))))</f>
        <v/>
      </c>
      <c r="AE23" t="str">
        <f>IF(E23="","",IF(②選手情報入力!T32="","",IF(K23=1,IF(②選手情報入力!$T$7="",0,1),IF(②選手情報入力!$T$8="",0,1))))</f>
        <v/>
      </c>
      <c r="AF23" t="str">
        <f>IF(E23="","",IF(②選手情報入力!T32="","",2))</f>
        <v/>
      </c>
      <c r="AG23" t="str">
        <f>IF(E23="","",IF(②選手情報入力!V32="","",IF(K23=1,種目情報!$J$5,種目情報!$J$7)))</f>
        <v/>
      </c>
      <c r="AH23" t="str">
        <f>IF(E23="","",IF(②選手情報入力!V32="","",IF(K23=1,IF(②選手情報入力!$W$7="","",②選手情報入力!$W$7),IF(②選手情報入力!$W$8="","",②選手情報入力!$W$8))))</f>
        <v/>
      </c>
      <c r="AI23" t="str">
        <f>IF(E23="","",IF(②選手情報入力!V32="","",IF(K23=1,IF(②選手情報入力!$V$7="",0,1),IF(②選手情報入力!$V$8="",0,1))))</f>
        <v/>
      </c>
      <c r="AJ23" t="str">
        <f>IF(E23="","",IF(②選手情報入力!V32="","",2))</f>
        <v/>
      </c>
      <c r="AM23" t="str">
        <f>IF(②選手情報入力!F32="","",ASC(②選手情報入力!F32))</f>
        <v/>
      </c>
      <c r="AN23" t="str">
        <f>IF(②選手情報入力!F32="","",ASC(②選手情報入力!G32))</f>
        <v/>
      </c>
    </row>
    <row r="24" spans="1:40">
      <c r="A24" t="str">
        <f t="shared" si="0"/>
        <v/>
      </c>
      <c r="B24" t="str">
        <f>IF(E24="","",①団体情報入力!$C$5)</f>
        <v/>
      </c>
      <c r="D24" t="str">
        <f>IF(E24="","",IF(①団体情報入力!C32="","",①団体情報入力!C32))</f>
        <v/>
      </c>
      <c r="E24" t="str">
        <f>IF(②選手情報入力!C33="","",②選手情報入力!C33)</f>
        <v/>
      </c>
      <c r="F24" t="str">
        <f>IF(E24="","",②選手情報入力!D33)</f>
        <v/>
      </c>
      <c r="G24" t="str">
        <f>IF(E24="","",ASC(②選手情報入力!E33))</f>
        <v/>
      </c>
      <c r="H24" t="str">
        <f t="shared" si="1"/>
        <v/>
      </c>
      <c r="I24" t="str">
        <f t="shared" si="2"/>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3"/>
        <v/>
      </c>
      <c r="Q24" t="str">
        <f>IF(E24="","",IF(②選手情報入力!L33="","",IF(K24=1,VLOOKUP(②選手情報入力!L33,種目情報!$A$5:$B$167,2,FALSE),VLOOKUP(②選手情報入力!L33,種目情報!$E$5:$F$142,2,FALSE))))</f>
        <v/>
      </c>
      <c r="R24" t="str">
        <f>IF(E24="","",IF(②選手情報入力!M33="","",②選手情報入力!M33))</f>
        <v/>
      </c>
      <c r="S24" s="29"/>
      <c r="T24" t="str">
        <f>IF(E24="","",IF(②選手情報入力!L33="","",IF(K24=1,VLOOKUP(②選手情報入力!L33,種目情報!$A$5:$C$135,3,FALSE),VLOOKUP(②選手情報入力!L33,種目情報!$E$5:$G$135,3,FALSE))))</f>
        <v/>
      </c>
      <c r="U24" t="str">
        <f>IF(E24="","",IF(②選手情報入力!O33="","",IF(K24=1,VLOOKUP(②選手情報入力!O33,種目情報!$A$5:$B$151,2,FALSE),VLOOKUP(②選手情報入力!O33,種目情報!$E$5:$F$135,2,FALSE))))</f>
        <v/>
      </c>
      <c r="V24" t="str">
        <f>IF(E24="","",IF(②選手情報入力!P33="","",②選手情報入力!P33))</f>
        <v/>
      </c>
      <c r="W24" s="29" t="str">
        <f>IF(E24="","",IF(②選手情報入力!N33="","",1))</f>
        <v/>
      </c>
      <c r="X24" t="str">
        <f>IF(E24="","",IF(②選手情報入力!O33="","",IF(K24=1,VLOOKUP(②選手情報入力!O33,種目情報!$A$5:$C$135,3,FALSE),VLOOKUP(②選手情報入力!O33,種目情報!$E$5:$G$135,3,FALSE))))</f>
        <v/>
      </c>
      <c r="Y24" t="str">
        <f>IF(E24="","",IF(②選手情報入力!R33="","",IF(K24=1,VLOOKUP(②選手情報入力!R33,種目情報!$A$5:$B$151,2,FALSE),VLOOKUP(②選手情報入力!R33,種目情報!$E$5:$F$135,2,FALSE))))</f>
        <v/>
      </c>
      <c r="Z24" t="str">
        <f>IF(E24="","",IF(②選手情報入力!S33="","",②選手情報入力!S33))</f>
        <v/>
      </c>
      <c r="AA24" s="29" t="str">
        <f>IF(E24="","",IF(②選手情報入力!Q33="","",1))</f>
        <v/>
      </c>
      <c r="AB24" t="str">
        <f>IF(E24="","",IF(②選手情報入力!R33="","",IF(K24=1,VLOOKUP(②選手情報入力!R33,種目情報!$A$5:$C$135,3,FALSE),VLOOKUP(②選手情報入力!R33,種目情報!$E$5:$G$135,3,FALSE))))</f>
        <v/>
      </c>
      <c r="AC24" t="str">
        <f>IF(E24="","",IF(②選手情報入力!T33="","",IF(K24=1,種目情報!$J$4,種目情報!$J$6)))</f>
        <v/>
      </c>
      <c r="AD24" t="str">
        <f>IF(E24="","",IF(②選手情報入力!T33="","",IF(K24=1,IF(②選手情報入力!$U$7="","",②選手情報入力!$U$7),IF(②選手情報入力!$U$8="","",②選手情報入力!$U$8))))</f>
        <v/>
      </c>
      <c r="AE24" t="str">
        <f>IF(E24="","",IF(②選手情報入力!T33="","",IF(K24=1,IF(②選手情報入力!$T$7="",0,1),IF(②選手情報入力!$T$8="",0,1))))</f>
        <v/>
      </c>
      <c r="AF24" t="str">
        <f>IF(E24="","",IF(②選手情報入力!T33="","",2))</f>
        <v/>
      </c>
      <c r="AG24" t="str">
        <f>IF(E24="","",IF(②選手情報入力!V33="","",IF(K24=1,種目情報!$J$5,種目情報!$J$7)))</f>
        <v/>
      </c>
      <c r="AH24" t="str">
        <f>IF(E24="","",IF(②選手情報入力!V33="","",IF(K24=1,IF(②選手情報入力!$W$7="","",②選手情報入力!$W$7),IF(②選手情報入力!$W$8="","",②選手情報入力!$W$8))))</f>
        <v/>
      </c>
      <c r="AI24" t="str">
        <f>IF(E24="","",IF(②選手情報入力!V33="","",IF(K24=1,IF(②選手情報入力!$V$7="",0,1),IF(②選手情報入力!$V$8="",0,1))))</f>
        <v/>
      </c>
      <c r="AJ24" t="str">
        <f>IF(E24="","",IF(②選手情報入力!V33="","",2))</f>
        <v/>
      </c>
      <c r="AM24" t="str">
        <f>IF(②選手情報入力!F33="","",ASC(②選手情報入力!F33))</f>
        <v/>
      </c>
      <c r="AN24" t="str">
        <f>IF(②選手情報入力!F33="","",ASC(②選手情報入力!G33))</f>
        <v/>
      </c>
    </row>
    <row r="25" spans="1:40">
      <c r="A25" t="str">
        <f t="shared" si="0"/>
        <v/>
      </c>
      <c r="B25" t="str">
        <f>IF(E25="","",①団体情報入力!$C$5)</f>
        <v/>
      </c>
      <c r="D25" t="str">
        <f>IF(E25="","",IF(①団体情報入力!C33="","",①団体情報入力!C33))</f>
        <v/>
      </c>
      <c r="E25" t="str">
        <f>IF(②選手情報入力!C34="","",②選手情報入力!C34)</f>
        <v/>
      </c>
      <c r="F25" t="str">
        <f>IF(E25="","",②選手情報入力!D34)</f>
        <v/>
      </c>
      <c r="G25" t="str">
        <f>IF(E25="","",ASC(②選手情報入力!E34))</f>
        <v/>
      </c>
      <c r="H25" t="str">
        <f t="shared" si="1"/>
        <v/>
      </c>
      <c r="I25" t="str">
        <f t="shared" si="2"/>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3"/>
        <v/>
      </c>
      <c r="Q25" t="str">
        <f>IF(E25="","",IF(②選手情報入力!L34="","",IF(K25=1,VLOOKUP(②選手情報入力!L34,種目情報!$A$5:$B$167,2,FALSE),VLOOKUP(②選手情報入力!L34,種目情報!$E$5:$F$142,2,FALSE))))</f>
        <v/>
      </c>
      <c r="R25" t="str">
        <f>IF(E25="","",IF(②選手情報入力!M34="","",②選手情報入力!M34))</f>
        <v/>
      </c>
      <c r="S25" s="29"/>
      <c r="T25" t="str">
        <f>IF(E25="","",IF(②選手情報入力!L34="","",IF(K25=1,VLOOKUP(②選手情報入力!L34,種目情報!$A$5:$C$135,3,FALSE),VLOOKUP(②選手情報入力!L34,種目情報!$E$5:$G$135,3,FALSE))))</f>
        <v/>
      </c>
      <c r="U25" t="str">
        <f>IF(E25="","",IF(②選手情報入力!O34="","",IF(K25=1,VLOOKUP(②選手情報入力!O34,種目情報!$A$5:$B$151,2,FALSE),VLOOKUP(②選手情報入力!O34,種目情報!$E$5:$F$135,2,FALSE))))</f>
        <v/>
      </c>
      <c r="V25" t="str">
        <f>IF(E25="","",IF(②選手情報入力!P34="","",②選手情報入力!P34))</f>
        <v/>
      </c>
      <c r="W25" s="29" t="str">
        <f>IF(E25="","",IF(②選手情報入力!N34="","",1))</f>
        <v/>
      </c>
      <c r="X25" t="str">
        <f>IF(E25="","",IF(②選手情報入力!O34="","",IF(K25=1,VLOOKUP(②選手情報入力!O34,種目情報!$A$5:$C$135,3,FALSE),VLOOKUP(②選手情報入力!O34,種目情報!$E$5:$G$135,3,FALSE))))</f>
        <v/>
      </c>
      <c r="Y25" t="str">
        <f>IF(E25="","",IF(②選手情報入力!R34="","",IF(K25=1,VLOOKUP(②選手情報入力!R34,種目情報!$A$5:$B$151,2,FALSE),VLOOKUP(②選手情報入力!R34,種目情報!$E$5:$F$135,2,FALSE))))</f>
        <v/>
      </c>
      <c r="Z25" t="str">
        <f>IF(E25="","",IF(②選手情報入力!S34="","",②選手情報入力!S34))</f>
        <v/>
      </c>
      <c r="AA25" s="29" t="str">
        <f>IF(E25="","",IF(②選手情報入力!Q34="","",1))</f>
        <v/>
      </c>
      <c r="AB25" t="str">
        <f>IF(E25="","",IF(②選手情報入力!R34="","",IF(K25=1,VLOOKUP(②選手情報入力!R34,種目情報!$A$5:$C$135,3,FALSE),VLOOKUP(②選手情報入力!R34,種目情報!$E$5:$G$135,3,FALSE))))</f>
        <v/>
      </c>
      <c r="AC25" t="str">
        <f>IF(E25="","",IF(②選手情報入力!T34="","",IF(K25=1,種目情報!$J$4,種目情報!$J$6)))</f>
        <v/>
      </c>
      <c r="AD25" t="str">
        <f>IF(E25="","",IF(②選手情報入力!T34="","",IF(K25=1,IF(②選手情報入力!$U$7="","",②選手情報入力!$U$7),IF(②選手情報入力!$U$8="","",②選手情報入力!$U$8))))</f>
        <v/>
      </c>
      <c r="AE25" t="str">
        <f>IF(E25="","",IF(②選手情報入力!T34="","",IF(K25=1,IF(②選手情報入力!$T$7="",0,1),IF(②選手情報入力!$T$8="",0,1))))</f>
        <v/>
      </c>
      <c r="AF25" t="str">
        <f>IF(E25="","",IF(②選手情報入力!T34="","",2))</f>
        <v/>
      </c>
      <c r="AG25" t="str">
        <f>IF(E25="","",IF(②選手情報入力!V34="","",IF(K25=1,種目情報!$J$5,種目情報!$J$7)))</f>
        <v/>
      </c>
      <c r="AH25" t="str">
        <f>IF(E25="","",IF(②選手情報入力!V34="","",IF(K25=1,IF(②選手情報入力!$W$7="","",②選手情報入力!$W$7),IF(②選手情報入力!$W$8="","",②選手情報入力!$W$8))))</f>
        <v/>
      </c>
      <c r="AI25" t="str">
        <f>IF(E25="","",IF(②選手情報入力!V34="","",IF(K25=1,IF(②選手情報入力!$V$7="",0,1),IF(②選手情報入力!$V$8="",0,1))))</f>
        <v/>
      </c>
      <c r="AJ25" t="str">
        <f>IF(E25="","",IF(②選手情報入力!V34="","",2))</f>
        <v/>
      </c>
      <c r="AM25" t="str">
        <f>IF(②選手情報入力!F34="","",ASC(②選手情報入力!F34))</f>
        <v/>
      </c>
      <c r="AN25" t="str">
        <f>IF(②選手情報入力!F34="","",ASC(②選手情報入力!G34))</f>
        <v/>
      </c>
    </row>
    <row r="26" spans="1:40">
      <c r="A26" t="str">
        <f t="shared" si="0"/>
        <v/>
      </c>
      <c r="B26" t="str">
        <f>IF(E26="","",①団体情報入力!$C$5)</f>
        <v/>
      </c>
      <c r="D26" t="str">
        <f>IF(E26="","",IF(①団体情報入力!C34="","",①団体情報入力!C34))</f>
        <v/>
      </c>
      <c r="E26" t="str">
        <f>IF(②選手情報入力!C35="","",②選手情報入力!C35)</f>
        <v/>
      </c>
      <c r="F26" t="str">
        <f>IF(E26="","",②選手情報入力!D35)</f>
        <v/>
      </c>
      <c r="G26" t="str">
        <f>IF(E26="","",ASC(②選手情報入力!E35))</f>
        <v/>
      </c>
      <c r="H26" t="str">
        <f t="shared" si="1"/>
        <v/>
      </c>
      <c r="I26" t="str">
        <f t="shared" si="2"/>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3"/>
        <v/>
      </c>
      <c r="Q26" t="str">
        <f>IF(E26="","",IF(②選手情報入力!L35="","",IF(K26=1,VLOOKUP(②選手情報入力!L35,種目情報!$A$5:$B$167,2,FALSE),VLOOKUP(②選手情報入力!L35,種目情報!$E$5:$F$142,2,FALSE))))</f>
        <v/>
      </c>
      <c r="R26" t="str">
        <f>IF(E26="","",IF(②選手情報入力!M35="","",②選手情報入力!M35))</f>
        <v/>
      </c>
      <c r="S26" s="29"/>
      <c r="T26" t="str">
        <f>IF(E26="","",IF(②選手情報入力!L35="","",IF(K26=1,VLOOKUP(②選手情報入力!L35,種目情報!$A$5:$C$135,3,FALSE),VLOOKUP(②選手情報入力!L35,種目情報!$E$5:$G$135,3,FALSE))))</f>
        <v/>
      </c>
      <c r="U26" t="str">
        <f>IF(E26="","",IF(②選手情報入力!O35="","",IF(K26=1,VLOOKUP(②選手情報入力!O35,種目情報!$A$5:$B$151,2,FALSE),VLOOKUP(②選手情報入力!O35,種目情報!$E$5:$F$135,2,FALSE))))</f>
        <v/>
      </c>
      <c r="V26" t="str">
        <f>IF(E26="","",IF(②選手情報入力!P35="","",②選手情報入力!P35))</f>
        <v/>
      </c>
      <c r="W26" s="29" t="str">
        <f>IF(E26="","",IF(②選手情報入力!N35="","",1))</f>
        <v/>
      </c>
      <c r="X26" t="str">
        <f>IF(E26="","",IF(②選手情報入力!O35="","",IF(K26=1,VLOOKUP(②選手情報入力!O35,種目情報!$A$5:$C$135,3,FALSE),VLOOKUP(②選手情報入力!O35,種目情報!$E$5:$G$135,3,FALSE))))</f>
        <v/>
      </c>
      <c r="Y26" t="str">
        <f>IF(E26="","",IF(②選手情報入力!R35="","",IF(K26=1,VLOOKUP(②選手情報入力!R35,種目情報!$A$5:$B$151,2,FALSE),VLOOKUP(②選手情報入力!R35,種目情報!$E$5:$F$135,2,FALSE))))</f>
        <v/>
      </c>
      <c r="Z26" t="str">
        <f>IF(E26="","",IF(②選手情報入力!S35="","",②選手情報入力!S35))</f>
        <v/>
      </c>
      <c r="AA26" s="29" t="str">
        <f>IF(E26="","",IF(②選手情報入力!Q35="","",1))</f>
        <v/>
      </c>
      <c r="AB26" t="str">
        <f>IF(E26="","",IF(②選手情報入力!R35="","",IF(K26=1,VLOOKUP(②選手情報入力!R35,種目情報!$A$5:$C$135,3,FALSE),VLOOKUP(②選手情報入力!R35,種目情報!$E$5:$G$135,3,FALSE))))</f>
        <v/>
      </c>
      <c r="AC26" t="str">
        <f>IF(E26="","",IF(②選手情報入力!T35="","",IF(K26=1,種目情報!$J$4,種目情報!$J$6)))</f>
        <v/>
      </c>
      <c r="AD26" t="str">
        <f>IF(E26="","",IF(②選手情報入力!T35="","",IF(K26=1,IF(②選手情報入力!$U$7="","",②選手情報入力!$U$7),IF(②選手情報入力!$U$8="","",②選手情報入力!$U$8))))</f>
        <v/>
      </c>
      <c r="AE26" t="str">
        <f>IF(E26="","",IF(②選手情報入力!T35="","",IF(K26=1,IF(②選手情報入力!$T$7="",0,1),IF(②選手情報入力!$T$8="",0,1))))</f>
        <v/>
      </c>
      <c r="AF26" t="str">
        <f>IF(E26="","",IF(②選手情報入力!T35="","",2))</f>
        <v/>
      </c>
      <c r="AG26" t="str">
        <f>IF(E26="","",IF(②選手情報入力!V35="","",IF(K26=1,種目情報!$J$5,種目情報!$J$7)))</f>
        <v/>
      </c>
      <c r="AH26" t="str">
        <f>IF(E26="","",IF(②選手情報入力!V35="","",IF(K26=1,IF(②選手情報入力!$W$7="","",②選手情報入力!$W$7),IF(②選手情報入力!$W$8="","",②選手情報入力!$W$8))))</f>
        <v/>
      </c>
      <c r="AI26" t="str">
        <f>IF(E26="","",IF(②選手情報入力!V35="","",IF(K26=1,IF(②選手情報入力!$V$7="",0,1),IF(②選手情報入力!$V$8="",0,1))))</f>
        <v/>
      </c>
      <c r="AJ26" t="str">
        <f>IF(E26="","",IF(②選手情報入力!V35="","",2))</f>
        <v/>
      </c>
      <c r="AM26" t="str">
        <f>IF(②選手情報入力!F35="","",ASC(②選手情報入力!F35))</f>
        <v/>
      </c>
      <c r="AN26" t="str">
        <f>IF(②選手情報入力!F35="","",ASC(②選手情報入力!G35))</f>
        <v/>
      </c>
    </row>
    <row r="27" spans="1:40">
      <c r="A27" t="str">
        <f t="shared" si="0"/>
        <v/>
      </c>
      <c r="B27" t="str">
        <f>IF(E27="","",①団体情報入力!$C$5)</f>
        <v/>
      </c>
      <c r="D27" t="str">
        <f>IF(E27="","",IF(①団体情報入力!C35="","",①団体情報入力!C35))</f>
        <v/>
      </c>
      <c r="E27" t="str">
        <f>IF(②選手情報入力!C36="","",②選手情報入力!C36)</f>
        <v/>
      </c>
      <c r="F27" t="str">
        <f>IF(E27="","",②選手情報入力!D36)</f>
        <v/>
      </c>
      <c r="G27" t="str">
        <f>IF(E27="","",ASC(②選手情報入力!E36))</f>
        <v/>
      </c>
      <c r="H27" t="str">
        <f t="shared" si="1"/>
        <v/>
      </c>
      <c r="I27" t="str">
        <f t="shared" si="2"/>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3"/>
        <v/>
      </c>
      <c r="Q27" t="str">
        <f>IF(E27="","",IF(②選手情報入力!L36="","",IF(K27=1,VLOOKUP(②選手情報入力!L36,種目情報!$A$5:$B$167,2,FALSE),VLOOKUP(②選手情報入力!L36,種目情報!$E$5:$F$142,2,FALSE))))</f>
        <v/>
      </c>
      <c r="R27" t="str">
        <f>IF(E27="","",IF(②選手情報入力!M36="","",②選手情報入力!M36))</f>
        <v/>
      </c>
      <c r="S27" s="29"/>
      <c r="T27" t="str">
        <f>IF(E27="","",IF(②選手情報入力!L36="","",IF(K27=1,VLOOKUP(②選手情報入力!L36,種目情報!$A$5:$C$135,3,FALSE),VLOOKUP(②選手情報入力!L36,種目情報!$E$5:$G$135,3,FALSE))))</f>
        <v/>
      </c>
      <c r="U27" t="str">
        <f>IF(E27="","",IF(②選手情報入力!O36="","",IF(K27=1,VLOOKUP(②選手情報入力!O36,種目情報!$A$5:$B$151,2,FALSE),VLOOKUP(②選手情報入力!O36,種目情報!$E$5:$F$135,2,FALSE))))</f>
        <v/>
      </c>
      <c r="V27" t="str">
        <f>IF(E27="","",IF(②選手情報入力!P36="","",②選手情報入力!P36))</f>
        <v/>
      </c>
      <c r="W27" s="29" t="str">
        <f>IF(E27="","",IF(②選手情報入力!N36="","",1))</f>
        <v/>
      </c>
      <c r="X27" t="str">
        <f>IF(E27="","",IF(②選手情報入力!O36="","",IF(K27=1,VLOOKUP(②選手情報入力!O36,種目情報!$A$5:$C$135,3,FALSE),VLOOKUP(②選手情報入力!O36,種目情報!$E$5:$G$135,3,FALSE))))</f>
        <v/>
      </c>
      <c r="Y27" t="str">
        <f>IF(E27="","",IF(②選手情報入力!R36="","",IF(K27=1,VLOOKUP(②選手情報入力!R36,種目情報!$A$5:$B$151,2,FALSE),VLOOKUP(②選手情報入力!R36,種目情報!$E$5:$F$135,2,FALSE))))</f>
        <v/>
      </c>
      <c r="Z27" t="str">
        <f>IF(E27="","",IF(②選手情報入力!S36="","",②選手情報入力!S36))</f>
        <v/>
      </c>
      <c r="AA27" s="29" t="str">
        <f>IF(E27="","",IF(②選手情報入力!Q36="","",1))</f>
        <v/>
      </c>
      <c r="AB27" t="str">
        <f>IF(E27="","",IF(②選手情報入力!R36="","",IF(K27=1,VLOOKUP(②選手情報入力!R36,種目情報!$A$5:$C$135,3,FALSE),VLOOKUP(②選手情報入力!R36,種目情報!$E$5:$G$135,3,FALSE))))</f>
        <v/>
      </c>
      <c r="AC27" t="str">
        <f>IF(E27="","",IF(②選手情報入力!T36="","",IF(K27=1,種目情報!$J$4,種目情報!$J$6)))</f>
        <v/>
      </c>
      <c r="AD27" t="str">
        <f>IF(E27="","",IF(②選手情報入力!T36="","",IF(K27=1,IF(②選手情報入力!$U$7="","",②選手情報入力!$U$7),IF(②選手情報入力!$U$8="","",②選手情報入力!$U$8))))</f>
        <v/>
      </c>
      <c r="AE27" t="str">
        <f>IF(E27="","",IF(②選手情報入力!T36="","",IF(K27=1,IF(②選手情報入力!$T$7="",0,1),IF(②選手情報入力!$T$8="",0,1))))</f>
        <v/>
      </c>
      <c r="AF27" t="str">
        <f>IF(E27="","",IF(②選手情報入力!T36="","",2))</f>
        <v/>
      </c>
      <c r="AG27" t="str">
        <f>IF(E27="","",IF(②選手情報入力!V36="","",IF(K27=1,種目情報!$J$5,種目情報!$J$7)))</f>
        <v/>
      </c>
      <c r="AH27" t="str">
        <f>IF(E27="","",IF(②選手情報入力!V36="","",IF(K27=1,IF(②選手情報入力!$W$7="","",②選手情報入力!$W$7),IF(②選手情報入力!$W$8="","",②選手情報入力!$W$8))))</f>
        <v/>
      </c>
      <c r="AI27" t="str">
        <f>IF(E27="","",IF(②選手情報入力!V36="","",IF(K27=1,IF(②選手情報入力!$V$7="",0,1),IF(②選手情報入力!$V$8="",0,1))))</f>
        <v/>
      </c>
      <c r="AJ27" t="str">
        <f>IF(E27="","",IF(②選手情報入力!V36="","",2))</f>
        <v/>
      </c>
      <c r="AM27" t="str">
        <f>IF(②選手情報入力!F36="","",ASC(②選手情報入力!F36))</f>
        <v/>
      </c>
      <c r="AN27" t="str">
        <f>IF(②選手情報入力!F36="","",ASC(②選手情報入力!G36))</f>
        <v/>
      </c>
    </row>
    <row r="28" spans="1:40">
      <c r="A28" t="str">
        <f t="shared" si="0"/>
        <v/>
      </c>
      <c r="B28" t="str">
        <f>IF(E28="","",①団体情報入力!$C$5)</f>
        <v/>
      </c>
      <c r="D28" t="str">
        <f>IF(E28="","",IF(①団体情報入力!C36="","",①団体情報入力!C36))</f>
        <v/>
      </c>
      <c r="E28" t="str">
        <f>IF(②選手情報入力!C37="","",②選手情報入力!C37)</f>
        <v/>
      </c>
      <c r="F28" t="str">
        <f>IF(E28="","",②選手情報入力!D37)</f>
        <v/>
      </c>
      <c r="G28" t="str">
        <f>IF(E28="","",ASC(②選手情報入力!E37))</f>
        <v/>
      </c>
      <c r="H28" t="str">
        <f t="shared" si="1"/>
        <v/>
      </c>
      <c r="I28" t="str">
        <f t="shared" si="2"/>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3"/>
        <v/>
      </c>
      <c r="Q28" t="str">
        <f>IF(E28="","",IF(②選手情報入力!L37="","",IF(K28=1,VLOOKUP(②選手情報入力!L37,種目情報!$A$5:$B$167,2,FALSE),VLOOKUP(②選手情報入力!L37,種目情報!$E$5:$F$142,2,FALSE))))</f>
        <v/>
      </c>
      <c r="R28" t="str">
        <f>IF(E28="","",IF(②選手情報入力!M37="","",②選手情報入力!M37))</f>
        <v/>
      </c>
      <c r="S28" s="29"/>
      <c r="T28" t="str">
        <f>IF(E28="","",IF(②選手情報入力!L37="","",IF(K28=1,VLOOKUP(②選手情報入力!L37,種目情報!$A$5:$C$135,3,FALSE),VLOOKUP(②選手情報入力!L37,種目情報!$E$5:$G$135,3,FALSE))))</f>
        <v/>
      </c>
      <c r="U28" t="str">
        <f>IF(E28="","",IF(②選手情報入力!O37="","",IF(K28=1,VLOOKUP(②選手情報入力!O37,種目情報!$A$5:$B$151,2,FALSE),VLOOKUP(②選手情報入力!O37,種目情報!$E$5:$F$135,2,FALSE))))</f>
        <v/>
      </c>
      <c r="V28" t="str">
        <f>IF(E28="","",IF(②選手情報入力!P37="","",②選手情報入力!P37))</f>
        <v/>
      </c>
      <c r="W28" s="29" t="str">
        <f>IF(E28="","",IF(②選手情報入力!N37="","",1))</f>
        <v/>
      </c>
      <c r="X28" t="str">
        <f>IF(E28="","",IF(②選手情報入力!O37="","",IF(K28=1,VLOOKUP(②選手情報入力!O37,種目情報!$A$5:$C$135,3,FALSE),VLOOKUP(②選手情報入力!O37,種目情報!$E$5:$G$135,3,FALSE))))</f>
        <v/>
      </c>
      <c r="Y28" t="str">
        <f>IF(E28="","",IF(②選手情報入力!R37="","",IF(K28=1,VLOOKUP(②選手情報入力!R37,種目情報!$A$5:$B$151,2,FALSE),VLOOKUP(②選手情報入力!R37,種目情報!$E$5:$F$135,2,FALSE))))</f>
        <v/>
      </c>
      <c r="Z28" t="str">
        <f>IF(E28="","",IF(②選手情報入力!S37="","",②選手情報入力!S37))</f>
        <v/>
      </c>
      <c r="AA28" s="29" t="str">
        <f>IF(E28="","",IF(②選手情報入力!Q37="","",1))</f>
        <v/>
      </c>
      <c r="AB28" t="str">
        <f>IF(E28="","",IF(②選手情報入力!R37="","",IF(K28=1,VLOOKUP(②選手情報入力!R37,種目情報!$A$5:$C$135,3,FALSE),VLOOKUP(②選手情報入力!R37,種目情報!$E$5:$G$135,3,FALSE))))</f>
        <v/>
      </c>
      <c r="AC28" t="str">
        <f>IF(E28="","",IF(②選手情報入力!T37="","",IF(K28=1,種目情報!$J$4,種目情報!$J$6)))</f>
        <v/>
      </c>
      <c r="AD28" t="str">
        <f>IF(E28="","",IF(②選手情報入力!T37="","",IF(K28=1,IF(②選手情報入力!$U$7="","",②選手情報入力!$U$7),IF(②選手情報入力!$U$8="","",②選手情報入力!$U$8))))</f>
        <v/>
      </c>
      <c r="AE28" t="str">
        <f>IF(E28="","",IF(②選手情報入力!T37="","",IF(K28=1,IF(②選手情報入力!$T$7="",0,1),IF(②選手情報入力!$T$8="",0,1))))</f>
        <v/>
      </c>
      <c r="AF28" t="str">
        <f>IF(E28="","",IF(②選手情報入力!T37="","",2))</f>
        <v/>
      </c>
      <c r="AG28" t="str">
        <f>IF(E28="","",IF(②選手情報入力!V37="","",IF(K28=1,種目情報!$J$5,種目情報!$J$7)))</f>
        <v/>
      </c>
      <c r="AH28" t="str">
        <f>IF(E28="","",IF(②選手情報入力!V37="","",IF(K28=1,IF(②選手情報入力!$W$7="","",②選手情報入力!$W$7),IF(②選手情報入力!$W$8="","",②選手情報入力!$W$8))))</f>
        <v/>
      </c>
      <c r="AI28" t="str">
        <f>IF(E28="","",IF(②選手情報入力!V37="","",IF(K28=1,IF(②選手情報入力!$V$7="",0,1),IF(②選手情報入力!$V$8="",0,1))))</f>
        <v/>
      </c>
      <c r="AJ28" t="str">
        <f>IF(E28="","",IF(②選手情報入力!V37="","",2))</f>
        <v/>
      </c>
      <c r="AM28" t="str">
        <f>IF(②選手情報入力!F37="","",ASC(②選手情報入力!F37))</f>
        <v/>
      </c>
      <c r="AN28" t="str">
        <f>IF(②選手情報入力!F37="","",ASC(②選手情報入力!G37))</f>
        <v/>
      </c>
    </row>
    <row r="29" spans="1:40">
      <c r="A29" t="str">
        <f t="shared" si="0"/>
        <v/>
      </c>
      <c r="B29" t="str">
        <f>IF(E29="","",①団体情報入力!$C$5)</f>
        <v/>
      </c>
      <c r="D29" t="str">
        <f>IF(E29="","",IF(①団体情報入力!C37="","",①団体情報入力!C37))</f>
        <v/>
      </c>
      <c r="E29" t="str">
        <f>IF(②選手情報入力!C38="","",②選手情報入力!C38)</f>
        <v/>
      </c>
      <c r="F29" t="str">
        <f>IF(E29="","",②選手情報入力!D38)</f>
        <v/>
      </c>
      <c r="G29" t="str">
        <f>IF(E29="","",ASC(②選手情報入力!E38))</f>
        <v/>
      </c>
      <c r="H29" t="str">
        <f t="shared" si="1"/>
        <v/>
      </c>
      <c r="I29" t="str">
        <f t="shared" si="2"/>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3"/>
        <v/>
      </c>
      <c r="Q29" t="str">
        <f>IF(E29="","",IF(②選手情報入力!L38="","",IF(K29=1,VLOOKUP(②選手情報入力!L38,種目情報!$A$5:$B$167,2,FALSE),VLOOKUP(②選手情報入力!L38,種目情報!$E$5:$F$142,2,FALSE))))</f>
        <v/>
      </c>
      <c r="R29" t="str">
        <f>IF(E29="","",IF(②選手情報入力!M38="","",②選手情報入力!M38))</f>
        <v/>
      </c>
      <c r="S29" s="29"/>
      <c r="T29" t="str">
        <f>IF(E29="","",IF(②選手情報入力!L38="","",IF(K29=1,VLOOKUP(②選手情報入力!L38,種目情報!$A$5:$C$135,3,FALSE),VLOOKUP(②選手情報入力!L38,種目情報!$E$5:$G$135,3,FALSE))))</f>
        <v/>
      </c>
      <c r="U29" t="str">
        <f>IF(E29="","",IF(②選手情報入力!O38="","",IF(K29=1,VLOOKUP(②選手情報入力!O38,種目情報!$A$5:$B$151,2,FALSE),VLOOKUP(②選手情報入力!O38,種目情報!$E$5:$F$135,2,FALSE))))</f>
        <v/>
      </c>
      <c r="V29" t="str">
        <f>IF(E29="","",IF(②選手情報入力!P38="","",②選手情報入力!P38))</f>
        <v/>
      </c>
      <c r="W29" s="29" t="str">
        <f>IF(E29="","",IF(②選手情報入力!N38="","",1))</f>
        <v/>
      </c>
      <c r="X29" t="str">
        <f>IF(E29="","",IF(②選手情報入力!O38="","",IF(K29=1,VLOOKUP(②選手情報入力!O38,種目情報!$A$5:$C$135,3,FALSE),VLOOKUP(②選手情報入力!O38,種目情報!$E$5:$G$135,3,FALSE))))</f>
        <v/>
      </c>
      <c r="Y29" t="str">
        <f>IF(E29="","",IF(②選手情報入力!R38="","",IF(K29=1,VLOOKUP(②選手情報入力!R38,種目情報!$A$5:$B$151,2,FALSE),VLOOKUP(②選手情報入力!R38,種目情報!$E$5:$F$135,2,FALSE))))</f>
        <v/>
      </c>
      <c r="Z29" t="str">
        <f>IF(E29="","",IF(②選手情報入力!S38="","",②選手情報入力!S38))</f>
        <v/>
      </c>
      <c r="AA29" s="29" t="str">
        <f>IF(E29="","",IF(②選手情報入力!Q38="","",1))</f>
        <v/>
      </c>
      <c r="AB29" t="str">
        <f>IF(E29="","",IF(②選手情報入力!R38="","",IF(K29=1,VLOOKUP(②選手情報入力!R38,種目情報!$A$5:$C$135,3,FALSE),VLOOKUP(②選手情報入力!R38,種目情報!$E$5:$G$135,3,FALSE))))</f>
        <v/>
      </c>
      <c r="AC29" t="str">
        <f>IF(E29="","",IF(②選手情報入力!T38="","",IF(K29=1,種目情報!$J$4,種目情報!$J$6)))</f>
        <v/>
      </c>
      <c r="AD29" t="str">
        <f>IF(E29="","",IF(②選手情報入力!T38="","",IF(K29=1,IF(②選手情報入力!$U$7="","",②選手情報入力!$U$7),IF(②選手情報入力!$U$8="","",②選手情報入力!$U$8))))</f>
        <v/>
      </c>
      <c r="AE29" t="str">
        <f>IF(E29="","",IF(②選手情報入力!T38="","",IF(K29=1,IF(②選手情報入力!$T$7="",0,1),IF(②選手情報入力!$T$8="",0,1))))</f>
        <v/>
      </c>
      <c r="AF29" t="str">
        <f>IF(E29="","",IF(②選手情報入力!T38="","",2))</f>
        <v/>
      </c>
      <c r="AG29" t="str">
        <f>IF(E29="","",IF(②選手情報入力!V38="","",IF(K29=1,種目情報!$J$5,種目情報!$J$7)))</f>
        <v/>
      </c>
      <c r="AH29" t="str">
        <f>IF(E29="","",IF(②選手情報入力!V38="","",IF(K29=1,IF(②選手情報入力!$W$7="","",②選手情報入力!$W$7),IF(②選手情報入力!$W$8="","",②選手情報入力!$W$8))))</f>
        <v/>
      </c>
      <c r="AI29" t="str">
        <f>IF(E29="","",IF(②選手情報入力!V38="","",IF(K29=1,IF(②選手情報入力!$V$7="",0,1),IF(②選手情報入力!$V$8="",0,1))))</f>
        <v/>
      </c>
      <c r="AJ29" t="str">
        <f>IF(E29="","",IF(②選手情報入力!V38="","",2))</f>
        <v/>
      </c>
      <c r="AM29" t="str">
        <f>IF(②選手情報入力!F38="","",ASC(②選手情報入力!F38))</f>
        <v/>
      </c>
      <c r="AN29" t="str">
        <f>IF(②選手情報入力!F38="","",ASC(②選手情報入力!G38))</f>
        <v/>
      </c>
    </row>
    <row r="30" spans="1:40">
      <c r="A30" t="str">
        <f t="shared" si="0"/>
        <v/>
      </c>
      <c r="B30" t="str">
        <f>IF(E30="","",①団体情報入力!$C$5)</f>
        <v/>
      </c>
      <c r="D30" t="str">
        <f>IF(E30="","",IF(①団体情報入力!C38="","",①団体情報入力!C38))</f>
        <v/>
      </c>
      <c r="E30" t="str">
        <f>IF(②選手情報入力!C39="","",②選手情報入力!C39)</f>
        <v/>
      </c>
      <c r="F30" t="str">
        <f>IF(E30="","",②選手情報入力!D39)</f>
        <v/>
      </c>
      <c r="G30" t="str">
        <f>IF(E30="","",ASC(②選手情報入力!E39))</f>
        <v/>
      </c>
      <c r="H30" t="str">
        <f t="shared" si="1"/>
        <v/>
      </c>
      <c r="I30" t="str">
        <f t="shared" si="2"/>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3"/>
        <v/>
      </c>
      <c r="Q30" t="str">
        <f>IF(E30="","",IF(②選手情報入力!L39="","",IF(K30=1,VLOOKUP(②選手情報入力!L39,種目情報!$A$5:$B$167,2,FALSE),VLOOKUP(②選手情報入力!L39,種目情報!$E$5:$F$142,2,FALSE))))</f>
        <v/>
      </c>
      <c r="R30" t="str">
        <f>IF(E30="","",IF(②選手情報入力!M39="","",②選手情報入力!M39))</f>
        <v/>
      </c>
      <c r="S30" s="29"/>
      <c r="T30" t="str">
        <f>IF(E30="","",IF(②選手情報入力!L39="","",IF(K30=1,VLOOKUP(②選手情報入力!L39,種目情報!$A$5:$C$135,3,FALSE),VLOOKUP(②選手情報入力!L39,種目情報!$E$5:$G$135,3,FALSE))))</f>
        <v/>
      </c>
      <c r="U30" t="str">
        <f>IF(E30="","",IF(②選手情報入力!O39="","",IF(K30=1,VLOOKUP(②選手情報入力!O39,種目情報!$A$5:$B$151,2,FALSE),VLOOKUP(②選手情報入力!O39,種目情報!$E$5:$F$135,2,FALSE))))</f>
        <v/>
      </c>
      <c r="V30" t="str">
        <f>IF(E30="","",IF(②選手情報入力!P39="","",②選手情報入力!P39))</f>
        <v/>
      </c>
      <c r="W30" s="29" t="str">
        <f>IF(E30="","",IF(②選手情報入力!N39="","",1))</f>
        <v/>
      </c>
      <c r="X30" t="str">
        <f>IF(E30="","",IF(②選手情報入力!O39="","",IF(K30=1,VLOOKUP(②選手情報入力!O39,種目情報!$A$5:$C$135,3,FALSE),VLOOKUP(②選手情報入力!O39,種目情報!$E$5:$G$135,3,FALSE))))</f>
        <v/>
      </c>
      <c r="Y30" t="str">
        <f>IF(E30="","",IF(②選手情報入力!R39="","",IF(K30=1,VLOOKUP(②選手情報入力!R39,種目情報!$A$5:$B$151,2,FALSE),VLOOKUP(②選手情報入力!R39,種目情報!$E$5:$F$135,2,FALSE))))</f>
        <v/>
      </c>
      <c r="Z30" t="str">
        <f>IF(E30="","",IF(②選手情報入力!S39="","",②選手情報入力!S39))</f>
        <v/>
      </c>
      <c r="AA30" s="29" t="str">
        <f>IF(E30="","",IF(②選手情報入力!Q39="","",1))</f>
        <v/>
      </c>
      <c r="AB30" t="str">
        <f>IF(E30="","",IF(②選手情報入力!R39="","",IF(K30=1,VLOOKUP(②選手情報入力!R39,種目情報!$A$5:$C$135,3,FALSE),VLOOKUP(②選手情報入力!R39,種目情報!$E$5:$G$135,3,FALSE))))</f>
        <v/>
      </c>
      <c r="AC30" t="str">
        <f>IF(E30="","",IF(②選手情報入力!T39="","",IF(K30=1,種目情報!$J$4,種目情報!$J$6)))</f>
        <v/>
      </c>
      <c r="AD30" t="str">
        <f>IF(E30="","",IF(②選手情報入力!T39="","",IF(K30=1,IF(②選手情報入力!$U$7="","",②選手情報入力!$U$7),IF(②選手情報入力!$U$8="","",②選手情報入力!$U$8))))</f>
        <v/>
      </c>
      <c r="AE30" t="str">
        <f>IF(E30="","",IF(②選手情報入力!T39="","",IF(K30=1,IF(②選手情報入力!$T$7="",0,1),IF(②選手情報入力!$T$8="",0,1))))</f>
        <v/>
      </c>
      <c r="AF30" t="str">
        <f>IF(E30="","",IF(②選手情報入力!T39="","",2))</f>
        <v/>
      </c>
      <c r="AG30" t="str">
        <f>IF(E30="","",IF(②選手情報入力!V39="","",IF(K30=1,種目情報!$J$5,種目情報!$J$7)))</f>
        <v/>
      </c>
      <c r="AH30" t="str">
        <f>IF(E30="","",IF(②選手情報入力!V39="","",IF(K30=1,IF(②選手情報入力!$W$7="","",②選手情報入力!$W$7),IF(②選手情報入力!$W$8="","",②選手情報入力!$W$8))))</f>
        <v/>
      </c>
      <c r="AI30" t="str">
        <f>IF(E30="","",IF(②選手情報入力!V39="","",IF(K30=1,IF(②選手情報入力!$V$7="",0,1),IF(②選手情報入力!$V$8="",0,1))))</f>
        <v/>
      </c>
      <c r="AJ30" t="str">
        <f>IF(E30="","",IF(②選手情報入力!V39="","",2))</f>
        <v/>
      </c>
      <c r="AM30" t="str">
        <f>IF(②選手情報入力!F39="","",ASC(②選手情報入力!F39))</f>
        <v/>
      </c>
      <c r="AN30" t="str">
        <f>IF(②選手情報入力!F39="","",ASC(②選手情報入力!G39))</f>
        <v/>
      </c>
    </row>
    <row r="31" spans="1:40">
      <c r="A31" t="str">
        <f t="shared" si="0"/>
        <v/>
      </c>
      <c r="B31" t="str">
        <f>IF(E31="","",①団体情報入力!$C$5)</f>
        <v/>
      </c>
      <c r="D31" t="str">
        <f>IF(E31="","",IF(①団体情報入力!C39="","",①団体情報入力!C39))</f>
        <v/>
      </c>
      <c r="E31" t="str">
        <f>IF(②選手情報入力!C40="","",②選手情報入力!C40)</f>
        <v/>
      </c>
      <c r="F31" t="str">
        <f>IF(E31="","",②選手情報入力!D40)</f>
        <v/>
      </c>
      <c r="G31" t="str">
        <f>IF(E31="","",ASC(②選手情報入力!E40))</f>
        <v/>
      </c>
      <c r="H31" t="str">
        <f t="shared" si="1"/>
        <v/>
      </c>
      <c r="I31" t="str">
        <f t="shared" si="2"/>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3"/>
        <v/>
      </c>
      <c r="Q31" t="str">
        <f>IF(E31="","",IF(②選手情報入力!L40="","",IF(K31=1,VLOOKUP(②選手情報入力!L40,種目情報!$A$5:$B$167,2,FALSE),VLOOKUP(②選手情報入力!L40,種目情報!$E$5:$F$142,2,FALSE))))</f>
        <v/>
      </c>
      <c r="R31" t="str">
        <f>IF(E31="","",IF(②選手情報入力!M40="","",②選手情報入力!M40))</f>
        <v/>
      </c>
      <c r="S31" s="29"/>
      <c r="T31" t="str">
        <f>IF(E31="","",IF(②選手情報入力!L40="","",IF(K31=1,VLOOKUP(②選手情報入力!L40,種目情報!$A$5:$C$135,3,FALSE),VLOOKUP(②選手情報入力!L40,種目情報!$E$5:$G$135,3,FALSE))))</f>
        <v/>
      </c>
      <c r="U31" t="str">
        <f>IF(E31="","",IF(②選手情報入力!O40="","",IF(K31=1,VLOOKUP(②選手情報入力!O40,種目情報!$A$5:$B$151,2,FALSE),VLOOKUP(②選手情報入力!O40,種目情報!$E$5:$F$135,2,FALSE))))</f>
        <v/>
      </c>
      <c r="V31" t="str">
        <f>IF(E31="","",IF(②選手情報入力!P40="","",②選手情報入力!P40))</f>
        <v/>
      </c>
      <c r="W31" s="29" t="str">
        <f>IF(E31="","",IF(②選手情報入力!N40="","",1))</f>
        <v/>
      </c>
      <c r="X31" t="str">
        <f>IF(E31="","",IF(②選手情報入力!O40="","",IF(K31=1,VLOOKUP(②選手情報入力!O40,種目情報!$A$5:$C$135,3,FALSE),VLOOKUP(②選手情報入力!O40,種目情報!$E$5:$G$135,3,FALSE))))</f>
        <v/>
      </c>
      <c r="Y31" t="str">
        <f>IF(E31="","",IF(②選手情報入力!R40="","",IF(K31=1,VLOOKUP(②選手情報入力!R40,種目情報!$A$5:$B$151,2,FALSE),VLOOKUP(②選手情報入力!R40,種目情報!$E$5:$F$135,2,FALSE))))</f>
        <v/>
      </c>
      <c r="Z31" t="str">
        <f>IF(E31="","",IF(②選手情報入力!S40="","",②選手情報入力!S40))</f>
        <v/>
      </c>
      <c r="AA31" s="29" t="str">
        <f>IF(E31="","",IF(②選手情報入力!Q40="","",1))</f>
        <v/>
      </c>
      <c r="AB31" t="str">
        <f>IF(E31="","",IF(②選手情報入力!R40="","",IF(K31=1,VLOOKUP(②選手情報入力!R40,種目情報!$A$5:$C$135,3,FALSE),VLOOKUP(②選手情報入力!R40,種目情報!$E$5:$G$135,3,FALSE))))</f>
        <v/>
      </c>
      <c r="AC31" t="str">
        <f>IF(E31="","",IF(②選手情報入力!T40="","",IF(K31=1,種目情報!$J$4,種目情報!$J$6)))</f>
        <v/>
      </c>
      <c r="AD31" t="str">
        <f>IF(E31="","",IF(②選手情報入力!T40="","",IF(K31=1,IF(②選手情報入力!$U$7="","",②選手情報入力!$U$7),IF(②選手情報入力!$U$8="","",②選手情報入力!$U$8))))</f>
        <v/>
      </c>
      <c r="AE31" t="str">
        <f>IF(E31="","",IF(②選手情報入力!T40="","",IF(K31=1,IF(②選手情報入力!$T$7="",0,1),IF(②選手情報入力!$T$8="",0,1))))</f>
        <v/>
      </c>
      <c r="AF31" t="str">
        <f>IF(E31="","",IF(②選手情報入力!T40="","",2))</f>
        <v/>
      </c>
      <c r="AG31" t="str">
        <f>IF(E31="","",IF(②選手情報入力!V40="","",IF(K31=1,種目情報!$J$5,種目情報!$J$7)))</f>
        <v/>
      </c>
      <c r="AH31" t="str">
        <f>IF(E31="","",IF(②選手情報入力!V40="","",IF(K31=1,IF(②選手情報入力!$W$7="","",②選手情報入力!$W$7),IF(②選手情報入力!$W$8="","",②選手情報入力!$W$8))))</f>
        <v/>
      </c>
      <c r="AI31" t="str">
        <f>IF(E31="","",IF(②選手情報入力!V40="","",IF(K31=1,IF(②選手情報入力!$V$7="",0,1),IF(②選手情報入力!$V$8="",0,1))))</f>
        <v/>
      </c>
      <c r="AJ31" t="str">
        <f>IF(E31="","",IF(②選手情報入力!V40="","",2))</f>
        <v/>
      </c>
      <c r="AM31" t="str">
        <f>IF(②選手情報入力!F40="","",ASC(②選手情報入力!F40))</f>
        <v/>
      </c>
      <c r="AN31" t="str">
        <f>IF(②選手情報入力!F40="","",ASC(②選手情報入力!G40))</f>
        <v/>
      </c>
    </row>
    <row r="32" spans="1:40">
      <c r="A32" t="str">
        <f t="shared" si="0"/>
        <v/>
      </c>
      <c r="B32" t="str">
        <f>IF(E32="","",①団体情報入力!$C$5)</f>
        <v/>
      </c>
      <c r="D32" t="str">
        <f>IF(E32="","",IF(①団体情報入力!C40="","",①団体情報入力!C40))</f>
        <v/>
      </c>
      <c r="E32" t="str">
        <f>IF(②選手情報入力!C41="","",②選手情報入力!C41)</f>
        <v/>
      </c>
      <c r="F32" t="str">
        <f>IF(E32="","",②選手情報入力!D41)</f>
        <v/>
      </c>
      <c r="G32" t="str">
        <f>IF(E32="","",ASC(②選手情報入力!E41))</f>
        <v/>
      </c>
      <c r="H32" t="str">
        <f t="shared" si="1"/>
        <v/>
      </c>
      <c r="I32" t="str">
        <f t="shared" si="2"/>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3"/>
        <v/>
      </c>
      <c r="Q32" t="str">
        <f>IF(E32="","",IF(②選手情報入力!L41="","",IF(K32=1,VLOOKUP(②選手情報入力!L41,種目情報!$A$5:$B$167,2,FALSE),VLOOKUP(②選手情報入力!L41,種目情報!$E$5:$F$142,2,FALSE))))</f>
        <v/>
      </c>
      <c r="R32" t="str">
        <f>IF(E32="","",IF(②選手情報入力!M41="","",②選手情報入力!M41))</f>
        <v/>
      </c>
      <c r="S32" s="29"/>
      <c r="T32" t="str">
        <f>IF(E32="","",IF(②選手情報入力!L41="","",IF(K32=1,VLOOKUP(②選手情報入力!L41,種目情報!$A$5:$C$135,3,FALSE),VLOOKUP(②選手情報入力!L41,種目情報!$E$5:$G$135,3,FALSE))))</f>
        <v/>
      </c>
      <c r="U32" t="str">
        <f>IF(E32="","",IF(②選手情報入力!O41="","",IF(K32=1,VLOOKUP(②選手情報入力!O41,種目情報!$A$5:$B$151,2,FALSE),VLOOKUP(②選手情報入力!O41,種目情報!$E$5:$F$135,2,FALSE))))</f>
        <v/>
      </c>
      <c r="V32" t="str">
        <f>IF(E32="","",IF(②選手情報入力!P41="","",②選手情報入力!P41))</f>
        <v/>
      </c>
      <c r="W32" s="29" t="str">
        <f>IF(E32="","",IF(②選手情報入力!N41="","",1))</f>
        <v/>
      </c>
      <c r="X32" t="str">
        <f>IF(E32="","",IF(②選手情報入力!O41="","",IF(K32=1,VLOOKUP(②選手情報入力!O41,種目情報!$A$5:$C$135,3,FALSE),VLOOKUP(②選手情報入力!O41,種目情報!$E$5:$G$135,3,FALSE))))</f>
        <v/>
      </c>
      <c r="Y32" t="str">
        <f>IF(E32="","",IF(②選手情報入力!R41="","",IF(K32=1,VLOOKUP(②選手情報入力!R41,種目情報!$A$5:$B$151,2,FALSE),VLOOKUP(②選手情報入力!R41,種目情報!$E$5:$F$135,2,FALSE))))</f>
        <v/>
      </c>
      <c r="Z32" t="str">
        <f>IF(E32="","",IF(②選手情報入力!S41="","",②選手情報入力!S41))</f>
        <v/>
      </c>
      <c r="AA32" s="29" t="str">
        <f>IF(E32="","",IF(②選手情報入力!Q41="","",1))</f>
        <v/>
      </c>
      <c r="AB32" t="str">
        <f>IF(E32="","",IF(②選手情報入力!R41="","",IF(K32=1,VLOOKUP(②選手情報入力!R41,種目情報!$A$5:$C$135,3,FALSE),VLOOKUP(②選手情報入力!R41,種目情報!$E$5:$G$135,3,FALSE))))</f>
        <v/>
      </c>
      <c r="AC32" t="str">
        <f>IF(E32="","",IF(②選手情報入力!T41="","",IF(K32=1,種目情報!$J$4,種目情報!$J$6)))</f>
        <v/>
      </c>
      <c r="AD32" t="str">
        <f>IF(E32="","",IF(②選手情報入力!T41="","",IF(K32=1,IF(②選手情報入力!$U$7="","",②選手情報入力!$U$7),IF(②選手情報入力!$U$8="","",②選手情報入力!$U$8))))</f>
        <v/>
      </c>
      <c r="AE32" t="str">
        <f>IF(E32="","",IF(②選手情報入力!T41="","",IF(K32=1,IF(②選手情報入力!$T$7="",0,1),IF(②選手情報入力!$T$8="",0,1))))</f>
        <v/>
      </c>
      <c r="AF32" t="str">
        <f>IF(E32="","",IF(②選手情報入力!T41="","",2))</f>
        <v/>
      </c>
      <c r="AG32" t="str">
        <f>IF(E32="","",IF(②選手情報入力!V41="","",IF(K32=1,種目情報!$J$5,種目情報!$J$7)))</f>
        <v/>
      </c>
      <c r="AH32" t="str">
        <f>IF(E32="","",IF(②選手情報入力!V41="","",IF(K32=1,IF(②選手情報入力!$W$7="","",②選手情報入力!$W$7),IF(②選手情報入力!$W$8="","",②選手情報入力!$W$8))))</f>
        <v/>
      </c>
      <c r="AI32" t="str">
        <f>IF(E32="","",IF(②選手情報入力!V41="","",IF(K32=1,IF(②選手情報入力!$V$7="",0,1),IF(②選手情報入力!$V$8="",0,1))))</f>
        <v/>
      </c>
      <c r="AJ32" t="str">
        <f>IF(E32="","",IF(②選手情報入力!V41="","",2))</f>
        <v/>
      </c>
      <c r="AM32" t="str">
        <f>IF(②選手情報入力!F41="","",ASC(②選手情報入力!F41))</f>
        <v/>
      </c>
      <c r="AN32" t="str">
        <f>IF(②選手情報入力!F41="","",ASC(②選手情報入力!G41))</f>
        <v/>
      </c>
    </row>
    <row r="33" spans="1:40">
      <c r="A33" t="str">
        <f t="shared" si="0"/>
        <v/>
      </c>
      <c r="B33" t="str">
        <f>IF(E33="","",①団体情報入力!$C$5)</f>
        <v/>
      </c>
      <c r="D33" t="str">
        <f>IF(E33="","",IF(①団体情報入力!C41="","",①団体情報入力!C41))</f>
        <v/>
      </c>
      <c r="E33" t="str">
        <f>IF(②選手情報入力!C42="","",②選手情報入力!C42)</f>
        <v/>
      </c>
      <c r="F33" t="str">
        <f>IF(E33="","",②選手情報入力!D42)</f>
        <v/>
      </c>
      <c r="G33" t="str">
        <f>IF(E33="","",ASC(②選手情報入力!E42))</f>
        <v/>
      </c>
      <c r="H33" t="str">
        <f t="shared" si="1"/>
        <v/>
      </c>
      <c r="I33" t="str">
        <f t="shared" si="2"/>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3"/>
        <v/>
      </c>
      <c r="Q33" t="str">
        <f>IF(E33="","",IF(②選手情報入力!L42="","",IF(K33=1,VLOOKUP(②選手情報入力!L42,種目情報!$A$5:$B$167,2,FALSE),VLOOKUP(②選手情報入力!L42,種目情報!$E$5:$F$142,2,FALSE))))</f>
        <v/>
      </c>
      <c r="R33" t="str">
        <f>IF(E33="","",IF(②選手情報入力!M42="","",②選手情報入力!M42))</f>
        <v/>
      </c>
      <c r="S33" s="29"/>
      <c r="T33" t="str">
        <f>IF(E33="","",IF(②選手情報入力!L42="","",IF(K33=1,VLOOKUP(②選手情報入力!L42,種目情報!$A$5:$C$135,3,FALSE),VLOOKUP(②選手情報入力!L42,種目情報!$E$5:$G$135,3,FALSE))))</f>
        <v/>
      </c>
      <c r="U33" t="str">
        <f>IF(E33="","",IF(②選手情報入力!O42="","",IF(K33=1,VLOOKUP(②選手情報入力!O42,種目情報!$A$5:$B$151,2,FALSE),VLOOKUP(②選手情報入力!O42,種目情報!$E$5:$F$135,2,FALSE))))</f>
        <v/>
      </c>
      <c r="V33" t="str">
        <f>IF(E33="","",IF(②選手情報入力!P42="","",②選手情報入力!P42))</f>
        <v/>
      </c>
      <c r="W33" s="29" t="str">
        <f>IF(E33="","",IF(②選手情報入力!N42="","",1))</f>
        <v/>
      </c>
      <c r="X33" t="str">
        <f>IF(E33="","",IF(②選手情報入力!O42="","",IF(K33=1,VLOOKUP(②選手情報入力!O42,種目情報!$A$5:$C$135,3,FALSE),VLOOKUP(②選手情報入力!O42,種目情報!$E$5:$G$135,3,FALSE))))</f>
        <v/>
      </c>
      <c r="Y33" t="str">
        <f>IF(E33="","",IF(②選手情報入力!R42="","",IF(K33=1,VLOOKUP(②選手情報入力!R42,種目情報!$A$5:$B$151,2,FALSE),VLOOKUP(②選手情報入力!R42,種目情報!$E$5:$F$135,2,FALSE))))</f>
        <v/>
      </c>
      <c r="Z33" t="str">
        <f>IF(E33="","",IF(②選手情報入力!S42="","",②選手情報入力!S42))</f>
        <v/>
      </c>
      <c r="AA33" s="29" t="str">
        <f>IF(E33="","",IF(②選手情報入力!Q42="","",1))</f>
        <v/>
      </c>
      <c r="AB33" t="str">
        <f>IF(E33="","",IF(②選手情報入力!R42="","",IF(K33=1,VLOOKUP(②選手情報入力!R42,種目情報!$A$5:$C$135,3,FALSE),VLOOKUP(②選手情報入力!R42,種目情報!$E$5:$G$135,3,FALSE))))</f>
        <v/>
      </c>
      <c r="AC33" t="str">
        <f>IF(E33="","",IF(②選手情報入力!T42="","",IF(K33=1,種目情報!$J$4,種目情報!$J$6)))</f>
        <v/>
      </c>
      <c r="AD33" t="str">
        <f>IF(E33="","",IF(②選手情報入力!T42="","",IF(K33=1,IF(②選手情報入力!$U$7="","",②選手情報入力!$U$7),IF(②選手情報入力!$U$8="","",②選手情報入力!$U$8))))</f>
        <v/>
      </c>
      <c r="AE33" t="str">
        <f>IF(E33="","",IF(②選手情報入力!T42="","",IF(K33=1,IF(②選手情報入力!$T$7="",0,1),IF(②選手情報入力!$T$8="",0,1))))</f>
        <v/>
      </c>
      <c r="AF33" t="str">
        <f>IF(E33="","",IF(②選手情報入力!T42="","",2))</f>
        <v/>
      </c>
      <c r="AG33" t="str">
        <f>IF(E33="","",IF(②選手情報入力!V42="","",IF(K33=1,種目情報!$J$5,種目情報!$J$7)))</f>
        <v/>
      </c>
      <c r="AH33" t="str">
        <f>IF(E33="","",IF(②選手情報入力!V42="","",IF(K33=1,IF(②選手情報入力!$W$7="","",②選手情報入力!$W$7),IF(②選手情報入力!$W$8="","",②選手情報入力!$W$8))))</f>
        <v/>
      </c>
      <c r="AI33" t="str">
        <f>IF(E33="","",IF(②選手情報入力!V42="","",IF(K33=1,IF(②選手情報入力!$V$7="",0,1),IF(②選手情報入力!$V$8="",0,1))))</f>
        <v/>
      </c>
      <c r="AJ33" t="str">
        <f>IF(E33="","",IF(②選手情報入力!V42="","",2))</f>
        <v/>
      </c>
      <c r="AM33" t="str">
        <f>IF(②選手情報入力!F42="","",ASC(②選手情報入力!F42))</f>
        <v/>
      </c>
      <c r="AN33" t="str">
        <f>IF(②選手情報入力!F42="","",ASC(②選手情報入力!G42))</f>
        <v/>
      </c>
    </row>
    <row r="34" spans="1:40">
      <c r="A34" t="str">
        <f t="shared" si="0"/>
        <v/>
      </c>
      <c r="B34" t="str">
        <f>IF(E34="","",①団体情報入力!$C$5)</f>
        <v/>
      </c>
      <c r="D34" t="str">
        <f>IF(E34="","",IF(①団体情報入力!C42="","",①団体情報入力!C42))</f>
        <v/>
      </c>
      <c r="E34" t="str">
        <f>IF(②選手情報入力!C43="","",②選手情報入力!C43)</f>
        <v/>
      </c>
      <c r="F34" t="str">
        <f>IF(E34="","",②選手情報入力!D43)</f>
        <v/>
      </c>
      <c r="G34" t="str">
        <f>IF(E34="","",ASC(②選手情報入力!E43))</f>
        <v/>
      </c>
      <c r="H34" t="str">
        <f t="shared" si="1"/>
        <v/>
      </c>
      <c r="I34" t="str">
        <f t="shared" si="2"/>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3"/>
        <v/>
      </c>
      <c r="Q34" t="str">
        <f>IF(E34="","",IF(②選手情報入力!L43="","",IF(K34=1,VLOOKUP(②選手情報入力!L43,種目情報!$A$5:$B$167,2,FALSE),VLOOKUP(②選手情報入力!L43,種目情報!$E$5:$F$142,2,FALSE))))</f>
        <v/>
      </c>
      <c r="R34" t="str">
        <f>IF(E34="","",IF(②選手情報入力!M43="","",②選手情報入力!M43))</f>
        <v/>
      </c>
      <c r="S34" s="29"/>
      <c r="T34" t="str">
        <f>IF(E34="","",IF(②選手情報入力!L43="","",IF(K34=1,VLOOKUP(②選手情報入力!L43,種目情報!$A$5:$C$135,3,FALSE),VLOOKUP(②選手情報入力!L43,種目情報!$E$5:$G$135,3,FALSE))))</f>
        <v/>
      </c>
      <c r="U34" t="str">
        <f>IF(E34="","",IF(②選手情報入力!O43="","",IF(K34=1,VLOOKUP(②選手情報入力!O43,種目情報!$A$5:$B$151,2,FALSE),VLOOKUP(②選手情報入力!O43,種目情報!$E$5:$F$135,2,FALSE))))</f>
        <v/>
      </c>
      <c r="V34" t="str">
        <f>IF(E34="","",IF(②選手情報入力!P43="","",②選手情報入力!P43))</f>
        <v/>
      </c>
      <c r="W34" s="29" t="str">
        <f>IF(E34="","",IF(②選手情報入力!N43="","",1))</f>
        <v/>
      </c>
      <c r="X34" t="str">
        <f>IF(E34="","",IF(②選手情報入力!O43="","",IF(K34=1,VLOOKUP(②選手情報入力!O43,種目情報!$A$5:$C$135,3,FALSE),VLOOKUP(②選手情報入力!O43,種目情報!$E$5:$G$135,3,FALSE))))</f>
        <v/>
      </c>
      <c r="Y34" t="str">
        <f>IF(E34="","",IF(②選手情報入力!R43="","",IF(K34=1,VLOOKUP(②選手情報入力!R43,種目情報!$A$5:$B$151,2,FALSE),VLOOKUP(②選手情報入力!R43,種目情報!$E$5:$F$135,2,FALSE))))</f>
        <v/>
      </c>
      <c r="Z34" t="str">
        <f>IF(E34="","",IF(②選手情報入力!S43="","",②選手情報入力!S43))</f>
        <v/>
      </c>
      <c r="AA34" s="29" t="str">
        <f>IF(E34="","",IF(②選手情報入力!Q43="","",1))</f>
        <v/>
      </c>
      <c r="AB34" t="str">
        <f>IF(E34="","",IF(②選手情報入力!R43="","",IF(K34=1,VLOOKUP(②選手情報入力!R43,種目情報!$A$5:$C$135,3,FALSE),VLOOKUP(②選手情報入力!R43,種目情報!$E$5:$G$135,3,FALSE))))</f>
        <v/>
      </c>
      <c r="AC34" t="str">
        <f>IF(E34="","",IF(②選手情報入力!T43="","",IF(K34=1,種目情報!$J$4,種目情報!$J$6)))</f>
        <v/>
      </c>
      <c r="AD34" t="str">
        <f>IF(E34="","",IF(②選手情報入力!T43="","",IF(K34=1,IF(②選手情報入力!$U$7="","",②選手情報入力!$U$7),IF(②選手情報入力!$U$8="","",②選手情報入力!$U$8))))</f>
        <v/>
      </c>
      <c r="AE34" t="str">
        <f>IF(E34="","",IF(②選手情報入力!T43="","",IF(K34=1,IF(②選手情報入力!$T$7="",0,1),IF(②選手情報入力!$T$8="",0,1))))</f>
        <v/>
      </c>
      <c r="AF34" t="str">
        <f>IF(E34="","",IF(②選手情報入力!T43="","",2))</f>
        <v/>
      </c>
      <c r="AG34" t="str">
        <f>IF(E34="","",IF(②選手情報入力!V43="","",IF(K34=1,種目情報!$J$5,種目情報!$J$7)))</f>
        <v/>
      </c>
      <c r="AH34" t="str">
        <f>IF(E34="","",IF(②選手情報入力!V43="","",IF(K34=1,IF(②選手情報入力!$W$7="","",②選手情報入力!$W$7),IF(②選手情報入力!$W$8="","",②選手情報入力!$W$8))))</f>
        <v/>
      </c>
      <c r="AI34" t="str">
        <f>IF(E34="","",IF(②選手情報入力!V43="","",IF(K34=1,IF(②選手情報入力!$V$7="",0,1),IF(②選手情報入力!$V$8="",0,1))))</f>
        <v/>
      </c>
      <c r="AJ34" t="str">
        <f>IF(E34="","",IF(②選手情報入力!V43="","",2))</f>
        <v/>
      </c>
      <c r="AM34" t="str">
        <f>IF(②選手情報入力!F43="","",ASC(②選手情報入力!F43))</f>
        <v/>
      </c>
      <c r="AN34" t="str">
        <f>IF(②選手情報入力!F43="","",ASC(②選手情報入力!G43))</f>
        <v/>
      </c>
    </row>
    <row r="35" spans="1:40">
      <c r="A35" t="str">
        <f t="shared" si="0"/>
        <v/>
      </c>
      <c r="B35" t="str">
        <f>IF(E35="","",①団体情報入力!$C$5)</f>
        <v/>
      </c>
      <c r="D35" t="str">
        <f>IF(E35="","",IF(①団体情報入力!C43="","",①団体情報入力!C43))</f>
        <v/>
      </c>
      <c r="E35" t="str">
        <f>IF(②選手情報入力!C44="","",②選手情報入力!C44)</f>
        <v/>
      </c>
      <c r="F35" t="str">
        <f>IF(E35="","",②選手情報入力!D44)</f>
        <v/>
      </c>
      <c r="G35" t="str">
        <f>IF(E35="","",ASC(②選手情報入力!E44))</f>
        <v/>
      </c>
      <c r="H35" t="str">
        <f t="shared" si="1"/>
        <v/>
      </c>
      <c r="I35" t="str">
        <f t="shared" si="2"/>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3"/>
        <v/>
      </c>
      <c r="Q35" t="str">
        <f>IF(E35="","",IF(②選手情報入力!L44="","",IF(K35=1,VLOOKUP(②選手情報入力!L44,種目情報!$A$5:$B$167,2,FALSE),VLOOKUP(②選手情報入力!L44,種目情報!$E$5:$F$142,2,FALSE))))</f>
        <v/>
      </c>
      <c r="R35" t="str">
        <f>IF(E35="","",IF(②選手情報入力!M44="","",②選手情報入力!M44))</f>
        <v/>
      </c>
      <c r="S35" s="29"/>
      <c r="T35" t="str">
        <f>IF(E35="","",IF(②選手情報入力!L44="","",IF(K35=1,VLOOKUP(②選手情報入力!L44,種目情報!$A$5:$C$135,3,FALSE),VLOOKUP(②選手情報入力!L44,種目情報!$E$5:$G$135,3,FALSE))))</f>
        <v/>
      </c>
      <c r="U35" t="str">
        <f>IF(E35="","",IF(②選手情報入力!O44="","",IF(K35=1,VLOOKUP(②選手情報入力!O44,種目情報!$A$5:$B$151,2,FALSE),VLOOKUP(②選手情報入力!O44,種目情報!$E$5:$F$135,2,FALSE))))</f>
        <v/>
      </c>
      <c r="V35" t="str">
        <f>IF(E35="","",IF(②選手情報入力!P44="","",②選手情報入力!P44))</f>
        <v/>
      </c>
      <c r="W35" s="29" t="str">
        <f>IF(E35="","",IF(②選手情報入力!N44="","",1))</f>
        <v/>
      </c>
      <c r="X35" t="str">
        <f>IF(E35="","",IF(②選手情報入力!O44="","",IF(K35=1,VLOOKUP(②選手情報入力!O44,種目情報!$A$5:$C$135,3,FALSE),VLOOKUP(②選手情報入力!O44,種目情報!$E$5:$G$135,3,FALSE))))</f>
        <v/>
      </c>
      <c r="Y35" t="str">
        <f>IF(E35="","",IF(②選手情報入力!R44="","",IF(K35=1,VLOOKUP(②選手情報入力!R44,種目情報!$A$5:$B$151,2,FALSE),VLOOKUP(②選手情報入力!R44,種目情報!$E$5:$F$135,2,FALSE))))</f>
        <v/>
      </c>
      <c r="Z35" t="str">
        <f>IF(E35="","",IF(②選手情報入力!S44="","",②選手情報入力!S44))</f>
        <v/>
      </c>
      <c r="AA35" s="29" t="str">
        <f>IF(E35="","",IF(②選手情報入力!Q44="","",1))</f>
        <v/>
      </c>
      <c r="AB35" t="str">
        <f>IF(E35="","",IF(②選手情報入力!R44="","",IF(K35=1,VLOOKUP(②選手情報入力!R44,種目情報!$A$5:$C$135,3,FALSE),VLOOKUP(②選手情報入力!R44,種目情報!$E$5:$G$135,3,FALSE))))</f>
        <v/>
      </c>
      <c r="AC35" t="str">
        <f>IF(E35="","",IF(②選手情報入力!T44="","",IF(K35=1,種目情報!$J$4,種目情報!$J$6)))</f>
        <v/>
      </c>
      <c r="AD35" t="str">
        <f>IF(E35="","",IF(②選手情報入力!T44="","",IF(K35=1,IF(②選手情報入力!$U$7="","",②選手情報入力!$U$7),IF(②選手情報入力!$U$8="","",②選手情報入力!$U$8))))</f>
        <v/>
      </c>
      <c r="AE35" t="str">
        <f>IF(E35="","",IF(②選手情報入力!T44="","",IF(K35=1,IF(②選手情報入力!$T$7="",0,1),IF(②選手情報入力!$T$8="",0,1))))</f>
        <v/>
      </c>
      <c r="AF35" t="str">
        <f>IF(E35="","",IF(②選手情報入力!T44="","",2))</f>
        <v/>
      </c>
      <c r="AG35" t="str">
        <f>IF(E35="","",IF(②選手情報入力!V44="","",IF(K35=1,種目情報!$J$5,種目情報!$J$7)))</f>
        <v/>
      </c>
      <c r="AH35" t="str">
        <f>IF(E35="","",IF(②選手情報入力!V44="","",IF(K35=1,IF(②選手情報入力!$W$7="","",②選手情報入力!$W$7),IF(②選手情報入力!$W$8="","",②選手情報入力!$W$8))))</f>
        <v/>
      </c>
      <c r="AI35" t="str">
        <f>IF(E35="","",IF(②選手情報入力!V44="","",IF(K35=1,IF(②選手情報入力!$V$7="",0,1),IF(②選手情報入力!$V$8="",0,1))))</f>
        <v/>
      </c>
      <c r="AJ35" t="str">
        <f>IF(E35="","",IF(②選手情報入力!V44="","",2))</f>
        <v/>
      </c>
      <c r="AM35" t="str">
        <f>IF(②選手情報入力!F44="","",ASC(②選手情報入力!F44))</f>
        <v/>
      </c>
      <c r="AN35" t="str">
        <f>IF(②選手情報入力!F44="","",ASC(②選手情報入力!G44))</f>
        <v/>
      </c>
    </row>
    <row r="36" spans="1:40">
      <c r="A36" t="str">
        <f t="shared" si="0"/>
        <v/>
      </c>
      <c r="B36" t="str">
        <f>IF(E36="","",①団体情報入力!$C$5)</f>
        <v/>
      </c>
      <c r="D36" t="str">
        <f>IF(E36="","",IF(①団体情報入力!C44="","",①団体情報入力!C44))</f>
        <v/>
      </c>
      <c r="E36" t="str">
        <f>IF(②選手情報入力!C45="","",②選手情報入力!C45)</f>
        <v/>
      </c>
      <c r="F36" t="str">
        <f>IF(E36="","",②選手情報入力!D45)</f>
        <v/>
      </c>
      <c r="G36" t="str">
        <f>IF(E36="","",ASC(②選手情報入力!E45))</f>
        <v/>
      </c>
      <c r="H36" t="str">
        <f t="shared" si="1"/>
        <v/>
      </c>
      <c r="I36" t="str">
        <f t="shared" si="2"/>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3"/>
        <v/>
      </c>
      <c r="Q36" t="str">
        <f>IF(E36="","",IF(②選手情報入力!L45="","",IF(K36=1,VLOOKUP(②選手情報入力!L45,種目情報!$A$5:$B$167,2,FALSE),VLOOKUP(②選手情報入力!L45,種目情報!$E$5:$F$142,2,FALSE))))</f>
        <v/>
      </c>
      <c r="R36" t="str">
        <f>IF(E36="","",IF(②選手情報入力!M45="","",②選手情報入力!M45))</f>
        <v/>
      </c>
      <c r="S36" s="29"/>
      <c r="T36" t="str">
        <f>IF(E36="","",IF(②選手情報入力!L45="","",IF(K36=1,VLOOKUP(②選手情報入力!L45,種目情報!$A$5:$C$135,3,FALSE),VLOOKUP(②選手情報入力!L45,種目情報!$E$5:$G$135,3,FALSE))))</f>
        <v/>
      </c>
      <c r="U36" t="str">
        <f>IF(E36="","",IF(②選手情報入力!O45="","",IF(K36=1,VLOOKUP(②選手情報入力!O45,種目情報!$A$5:$B$151,2,FALSE),VLOOKUP(②選手情報入力!O45,種目情報!$E$5:$F$135,2,FALSE))))</f>
        <v/>
      </c>
      <c r="V36" t="str">
        <f>IF(E36="","",IF(②選手情報入力!P45="","",②選手情報入力!P45))</f>
        <v/>
      </c>
      <c r="W36" s="29" t="str">
        <f>IF(E36="","",IF(②選手情報入力!N45="","",1))</f>
        <v/>
      </c>
      <c r="X36" t="str">
        <f>IF(E36="","",IF(②選手情報入力!O45="","",IF(K36=1,VLOOKUP(②選手情報入力!O45,種目情報!$A$5:$C$135,3,FALSE),VLOOKUP(②選手情報入力!O45,種目情報!$E$5:$G$135,3,FALSE))))</f>
        <v/>
      </c>
      <c r="Y36" t="str">
        <f>IF(E36="","",IF(②選手情報入力!R45="","",IF(K36=1,VLOOKUP(②選手情報入力!R45,種目情報!$A$5:$B$151,2,FALSE),VLOOKUP(②選手情報入力!R45,種目情報!$E$5:$F$135,2,FALSE))))</f>
        <v/>
      </c>
      <c r="Z36" t="str">
        <f>IF(E36="","",IF(②選手情報入力!S45="","",②選手情報入力!S45))</f>
        <v/>
      </c>
      <c r="AA36" s="29" t="str">
        <f>IF(E36="","",IF(②選手情報入力!Q45="","",1))</f>
        <v/>
      </c>
      <c r="AB36" t="str">
        <f>IF(E36="","",IF(②選手情報入力!R45="","",IF(K36=1,VLOOKUP(②選手情報入力!R45,種目情報!$A$5:$C$135,3,FALSE),VLOOKUP(②選手情報入力!R45,種目情報!$E$5:$G$135,3,FALSE))))</f>
        <v/>
      </c>
      <c r="AC36" t="str">
        <f>IF(E36="","",IF(②選手情報入力!T45="","",IF(K36=1,種目情報!$J$4,種目情報!$J$6)))</f>
        <v/>
      </c>
      <c r="AD36" t="str">
        <f>IF(E36="","",IF(②選手情報入力!T45="","",IF(K36=1,IF(②選手情報入力!$U$7="","",②選手情報入力!$U$7),IF(②選手情報入力!$U$8="","",②選手情報入力!$U$8))))</f>
        <v/>
      </c>
      <c r="AE36" t="str">
        <f>IF(E36="","",IF(②選手情報入力!T45="","",IF(K36=1,IF(②選手情報入力!$T$7="",0,1),IF(②選手情報入力!$T$8="",0,1))))</f>
        <v/>
      </c>
      <c r="AF36" t="str">
        <f>IF(E36="","",IF(②選手情報入力!T45="","",2))</f>
        <v/>
      </c>
      <c r="AG36" t="str">
        <f>IF(E36="","",IF(②選手情報入力!V45="","",IF(K36=1,種目情報!$J$5,種目情報!$J$7)))</f>
        <v/>
      </c>
      <c r="AH36" t="str">
        <f>IF(E36="","",IF(②選手情報入力!V45="","",IF(K36=1,IF(②選手情報入力!$W$7="","",②選手情報入力!$W$7),IF(②選手情報入力!$W$8="","",②選手情報入力!$W$8))))</f>
        <v/>
      </c>
      <c r="AI36" t="str">
        <f>IF(E36="","",IF(②選手情報入力!V45="","",IF(K36=1,IF(②選手情報入力!$V$7="",0,1),IF(②選手情報入力!$V$8="",0,1))))</f>
        <v/>
      </c>
      <c r="AJ36" t="str">
        <f>IF(E36="","",IF(②選手情報入力!V45="","",2))</f>
        <v/>
      </c>
      <c r="AM36" t="str">
        <f>IF(②選手情報入力!F45="","",ASC(②選手情報入力!F45))</f>
        <v/>
      </c>
      <c r="AN36" t="str">
        <f>IF(②選手情報入力!F45="","",ASC(②選手情報入力!G45))</f>
        <v/>
      </c>
    </row>
    <row r="37" spans="1:40">
      <c r="A37" t="str">
        <f t="shared" si="0"/>
        <v/>
      </c>
      <c r="B37" t="str">
        <f>IF(E37="","",①団体情報入力!$C$5)</f>
        <v/>
      </c>
      <c r="D37" t="str">
        <f>IF(E37="","",IF(①団体情報入力!C45="","",①団体情報入力!C45))</f>
        <v/>
      </c>
      <c r="E37" t="str">
        <f>IF(②選手情報入力!C46="","",②選手情報入力!C46)</f>
        <v/>
      </c>
      <c r="F37" t="str">
        <f>IF(E37="","",②選手情報入力!D46)</f>
        <v/>
      </c>
      <c r="G37" t="str">
        <f>IF(E37="","",ASC(②選手情報入力!E46))</f>
        <v/>
      </c>
      <c r="H37" t="str">
        <f t="shared" si="1"/>
        <v/>
      </c>
      <c r="I37" t="str">
        <f t="shared" si="2"/>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3"/>
        <v/>
      </c>
      <c r="Q37" t="str">
        <f>IF(E37="","",IF(②選手情報入力!L46="","",IF(K37=1,VLOOKUP(②選手情報入力!L46,種目情報!$A$5:$B$167,2,FALSE),VLOOKUP(②選手情報入力!L46,種目情報!$E$5:$F$142,2,FALSE))))</f>
        <v/>
      </c>
      <c r="R37" t="str">
        <f>IF(E37="","",IF(②選手情報入力!M46="","",②選手情報入力!M46))</f>
        <v/>
      </c>
      <c r="S37" s="29"/>
      <c r="T37" t="str">
        <f>IF(E37="","",IF(②選手情報入力!L46="","",IF(K37=1,VLOOKUP(②選手情報入力!L46,種目情報!$A$5:$C$135,3,FALSE),VLOOKUP(②選手情報入力!L46,種目情報!$E$5:$G$135,3,FALSE))))</f>
        <v/>
      </c>
      <c r="U37" t="str">
        <f>IF(E37="","",IF(②選手情報入力!O46="","",IF(K37=1,VLOOKUP(②選手情報入力!O46,種目情報!$A$5:$B$151,2,FALSE),VLOOKUP(②選手情報入力!O46,種目情報!$E$5:$F$135,2,FALSE))))</f>
        <v/>
      </c>
      <c r="V37" t="str">
        <f>IF(E37="","",IF(②選手情報入力!P46="","",②選手情報入力!P46))</f>
        <v/>
      </c>
      <c r="W37" s="29" t="str">
        <f>IF(E37="","",IF(②選手情報入力!N46="","",1))</f>
        <v/>
      </c>
      <c r="X37" t="str">
        <f>IF(E37="","",IF(②選手情報入力!O46="","",IF(K37=1,VLOOKUP(②選手情報入力!O46,種目情報!$A$5:$C$135,3,FALSE),VLOOKUP(②選手情報入力!O46,種目情報!$E$5:$G$135,3,FALSE))))</f>
        <v/>
      </c>
      <c r="Y37" t="str">
        <f>IF(E37="","",IF(②選手情報入力!R46="","",IF(K37=1,VLOOKUP(②選手情報入力!R46,種目情報!$A$5:$B$151,2,FALSE),VLOOKUP(②選手情報入力!R46,種目情報!$E$5:$F$135,2,FALSE))))</f>
        <v/>
      </c>
      <c r="Z37" t="str">
        <f>IF(E37="","",IF(②選手情報入力!S46="","",②選手情報入力!S46))</f>
        <v/>
      </c>
      <c r="AA37" s="29" t="str">
        <f>IF(E37="","",IF(②選手情報入力!Q46="","",1))</f>
        <v/>
      </c>
      <c r="AB37" t="str">
        <f>IF(E37="","",IF(②選手情報入力!R46="","",IF(K37=1,VLOOKUP(②選手情報入力!R46,種目情報!$A$5:$C$135,3,FALSE),VLOOKUP(②選手情報入力!R46,種目情報!$E$5:$G$135,3,FALSE))))</f>
        <v/>
      </c>
      <c r="AC37" t="str">
        <f>IF(E37="","",IF(②選手情報入力!T46="","",IF(K37=1,種目情報!$J$4,種目情報!$J$6)))</f>
        <v/>
      </c>
      <c r="AD37" t="str">
        <f>IF(E37="","",IF(②選手情報入力!T46="","",IF(K37=1,IF(②選手情報入力!$U$7="","",②選手情報入力!$U$7),IF(②選手情報入力!$U$8="","",②選手情報入力!$U$8))))</f>
        <v/>
      </c>
      <c r="AE37" t="str">
        <f>IF(E37="","",IF(②選手情報入力!T46="","",IF(K37=1,IF(②選手情報入力!$T$7="",0,1),IF(②選手情報入力!$T$8="",0,1))))</f>
        <v/>
      </c>
      <c r="AF37" t="str">
        <f>IF(E37="","",IF(②選手情報入力!T46="","",2))</f>
        <v/>
      </c>
      <c r="AG37" t="str">
        <f>IF(E37="","",IF(②選手情報入力!V46="","",IF(K37=1,種目情報!$J$5,種目情報!$J$7)))</f>
        <v/>
      </c>
      <c r="AH37" t="str">
        <f>IF(E37="","",IF(②選手情報入力!V46="","",IF(K37=1,IF(②選手情報入力!$W$7="","",②選手情報入力!$W$7),IF(②選手情報入力!$W$8="","",②選手情報入力!$W$8))))</f>
        <v/>
      </c>
      <c r="AI37" t="str">
        <f>IF(E37="","",IF(②選手情報入力!V46="","",IF(K37=1,IF(②選手情報入力!$V$7="",0,1),IF(②選手情報入力!$V$8="",0,1))))</f>
        <v/>
      </c>
      <c r="AJ37" t="str">
        <f>IF(E37="","",IF(②選手情報入力!V46="","",2))</f>
        <v/>
      </c>
      <c r="AM37" t="str">
        <f>IF(②選手情報入力!F46="","",ASC(②選手情報入力!F46))</f>
        <v/>
      </c>
      <c r="AN37" t="str">
        <f>IF(②選手情報入力!F46="","",ASC(②選手情報入力!G46))</f>
        <v/>
      </c>
    </row>
    <row r="38" spans="1:40">
      <c r="A38" t="str">
        <f t="shared" si="0"/>
        <v/>
      </c>
      <c r="B38" t="str">
        <f>IF(E38="","",①団体情報入力!$C$5)</f>
        <v/>
      </c>
      <c r="D38" t="str">
        <f>IF(E38="","",IF(①団体情報入力!C46="","",①団体情報入力!C46))</f>
        <v/>
      </c>
      <c r="E38" t="str">
        <f>IF(②選手情報入力!C47="","",②選手情報入力!C47)</f>
        <v/>
      </c>
      <c r="F38" t="str">
        <f>IF(E38="","",②選手情報入力!D47)</f>
        <v/>
      </c>
      <c r="G38" t="str">
        <f>IF(E38="","",ASC(②選手情報入力!E47))</f>
        <v/>
      </c>
      <c r="H38" t="str">
        <f t="shared" si="1"/>
        <v/>
      </c>
      <c r="I38" t="str">
        <f t="shared" si="2"/>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3"/>
        <v/>
      </c>
      <c r="Q38" t="str">
        <f>IF(E38="","",IF(②選手情報入力!L47="","",IF(K38=1,VLOOKUP(②選手情報入力!L47,種目情報!$A$5:$B$167,2,FALSE),VLOOKUP(②選手情報入力!L47,種目情報!$E$5:$F$142,2,FALSE))))</f>
        <v/>
      </c>
      <c r="R38" t="str">
        <f>IF(E38="","",IF(②選手情報入力!M47="","",②選手情報入力!M47))</f>
        <v/>
      </c>
      <c r="S38" s="29"/>
      <c r="T38" t="str">
        <f>IF(E38="","",IF(②選手情報入力!L47="","",IF(K38=1,VLOOKUP(②選手情報入力!L47,種目情報!$A$5:$C$135,3,FALSE),VLOOKUP(②選手情報入力!L47,種目情報!$E$5:$G$135,3,FALSE))))</f>
        <v/>
      </c>
      <c r="U38" t="str">
        <f>IF(E38="","",IF(②選手情報入力!O47="","",IF(K38=1,VLOOKUP(②選手情報入力!O47,種目情報!$A$5:$B$151,2,FALSE),VLOOKUP(②選手情報入力!O47,種目情報!$E$5:$F$135,2,FALSE))))</f>
        <v/>
      </c>
      <c r="V38" t="str">
        <f>IF(E38="","",IF(②選手情報入力!P47="","",②選手情報入力!P47))</f>
        <v/>
      </c>
      <c r="W38" s="29" t="str">
        <f>IF(E38="","",IF(②選手情報入力!N47="","",1))</f>
        <v/>
      </c>
      <c r="X38" t="str">
        <f>IF(E38="","",IF(②選手情報入力!O47="","",IF(K38=1,VLOOKUP(②選手情報入力!O47,種目情報!$A$5:$C$135,3,FALSE),VLOOKUP(②選手情報入力!O47,種目情報!$E$5:$G$135,3,FALSE))))</f>
        <v/>
      </c>
      <c r="Y38" t="str">
        <f>IF(E38="","",IF(②選手情報入力!R47="","",IF(K38=1,VLOOKUP(②選手情報入力!R47,種目情報!$A$5:$B$151,2,FALSE),VLOOKUP(②選手情報入力!R47,種目情報!$E$5:$F$135,2,FALSE))))</f>
        <v/>
      </c>
      <c r="Z38" t="str">
        <f>IF(E38="","",IF(②選手情報入力!S47="","",②選手情報入力!S47))</f>
        <v/>
      </c>
      <c r="AA38" s="29" t="str">
        <f>IF(E38="","",IF(②選手情報入力!Q47="","",1))</f>
        <v/>
      </c>
      <c r="AB38" t="str">
        <f>IF(E38="","",IF(②選手情報入力!R47="","",IF(K38=1,VLOOKUP(②選手情報入力!R47,種目情報!$A$5:$C$135,3,FALSE),VLOOKUP(②選手情報入力!R47,種目情報!$E$5:$G$135,3,FALSE))))</f>
        <v/>
      </c>
      <c r="AC38" t="str">
        <f>IF(E38="","",IF(②選手情報入力!T47="","",IF(K38=1,種目情報!$J$4,種目情報!$J$6)))</f>
        <v/>
      </c>
      <c r="AD38" t="str">
        <f>IF(E38="","",IF(②選手情報入力!T47="","",IF(K38=1,IF(②選手情報入力!$U$7="","",②選手情報入力!$U$7),IF(②選手情報入力!$U$8="","",②選手情報入力!$U$8))))</f>
        <v/>
      </c>
      <c r="AE38" t="str">
        <f>IF(E38="","",IF(②選手情報入力!T47="","",IF(K38=1,IF(②選手情報入力!$T$7="",0,1),IF(②選手情報入力!$T$8="",0,1))))</f>
        <v/>
      </c>
      <c r="AF38" t="str">
        <f>IF(E38="","",IF(②選手情報入力!T47="","",2))</f>
        <v/>
      </c>
      <c r="AG38" t="str">
        <f>IF(E38="","",IF(②選手情報入力!V47="","",IF(K38=1,種目情報!$J$5,種目情報!$J$7)))</f>
        <v/>
      </c>
      <c r="AH38" t="str">
        <f>IF(E38="","",IF(②選手情報入力!V47="","",IF(K38=1,IF(②選手情報入力!$W$7="","",②選手情報入力!$W$7),IF(②選手情報入力!$W$8="","",②選手情報入力!$W$8))))</f>
        <v/>
      </c>
      <c r="AI38" t="str">
        <f>IF(E38="","",IF(②選手情報入力!V47="","",IF(K38=1,IF(②選手情報入力!$V$7="",0,1),IF(②選手情報入力!$V$8="",0,1))))</f>
        <v/>
      </c>
      <c r="AJ38" t="str">
        <f>IF(E38="","",IF(②選手情報入力!V47="","",2))</f>
        <v/>
      </c>
      <c r="AM38" t="str">
        <f>IF(②選手情報入力!F47="","",ASC(②選手情報入力!F47))</f>
        <v/>
      </c>
      <c r="AN38" t="str">
        <f>IF(②選手情報入力!F47="","",ASC(②選手情報入力!G47))</f>
        <v/>
      </c>
    </row>
    <row r="39" spans="1:40">
      <c r="A39" t="str">
        <f t="shared" si="0"/>
        <v/>
      </c>
      <c r="B39" t="str">
        <f>IF(E39="","",①団体情報入力!$C$5)</f>
        <v/>
      </c>
      <c r="D39" t="str">
        <f>IF(E39="","",IF(①団体情報入力!C47="","",①団体情報入力!C47))</f>
        <v/>
      </c>
      <c r="E39" t="str">
        <f>IF(②選手情報入力!C48="","",②選手情報入力!C48)</f>
        <v/>
      </c>
      <c r="F39" t="str">
        <f>IF(E39="","",②選手情報入力!D48)</f>
        <v/>
      </c>
      <c r="G39" t="str">
        <f>IF(E39="","",ASC(②選手情報入力!E48))</f>
        <v/>
      </c>
      <c r="H39" t="str">
        <f t="shared" si="1"/>
        <v/>
      </c>
      <c r="I39" t="str">
        <f t="shared" si="2"/>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3"/>
        <v/>
      </c>
      <c r="Q39" t="str">
        <f>IF(E39="","",IF(②選手情報入力!L48="","",IF(K39=1,VLOOKUP(②選手情報入力!L48,種目情報!$A$5:$B$167,2,FALSE),VLOOKUP(②選手情報入力!L48,種目情報!$E$5:$F$142,2,FALSE))))</f>
        <v/>
      </c>
      <c r="R39" t="str">
        <f>IF(E39="","",IF(②選手情報入力!M48="","",②選手情報入力!M48))</f>
        <v/>
      </c>
      <c r="S39" s="29"/>
      <c r="T39" t="str">
        <f>IF(E39="","",IF(②選手情報入力!L48="","",IF(K39=1,VLOOKUP(②選手情報入力!L48,種目情報!$A$5:$C$135,3,FALSE),VLOOKUP(②選手情報入力!L48,種目情報!$E$5:$G$135,3,FALSE))))</f>
        <v/>
      </c>
      <c r="U39" t="str">
        <f>IF(E39="","",IF(②選手情報入力!O48="","",IF(K39=1,VLOOKUP(②選手情報入力!O48,種目情報!$A$5:$B$151,2,FALSE),VLOOKUP(②選手情報入力!O48,種目情報!$E$5:$F$135,2,FALSE))))</f>
        <v/>
      </c>
      <c r="V39" t="str">
        <f>IF(E39="","",IF(②選手情報入力!P48="","",②選手情報入力!P48))</f>
        <v/>
      </c>
      <c r="W39" s="29" t="str">
        <f>IF(E39="","",IF(②選手情報入力!N48="","",1))</f>
        <v/>
      </c>
      <c r="X39" t="str">
        <f>IF(E39="","",IF(②選手情報入力!O48="","",IF(K39=1,VLOOKUP(②選手情報入力!O48,種目情報!$A$5:$C$135,3,FALSE),VLOOKUP(②選手情報入力!O48,種目情報!$E$5:$G$135,3,FALSE))))</f>
        <v/>
      </c>
      <c r="Y39" t="str">
        <f>IF(E39="","",IF(②選手情報入力!R48="","",IF(K39=1,VLOOKUP(②選手情報入力!R48,種目情報!$A$5:$B$151,2,FALSE),VLOOKUP(②選手情報入力!R48,種目情報!$E$5:$F$135,2,FALSE))))</f>
        <v/>
      </c>
      <c r="Z39" t="str">
        <f>IF(E39="","",IF(②選手情報入力!S48="","",②選手情報入力!S48))</f>
        <v/>
      </c>
      <c r="AA39" s="29" t="str">
        <f>IF(E39="","",IF(②選手情報入力!Q48="","",1))</f>
        <v/>
      </c>
      <c r="AB39" t="str">
        <f>IF(E39="","",IF(②選手情報入力!R48="","",IF(K39=1,VLOOKUP(②選手情報入力!R48,種目情報!$A$5:$C$135,3,FALSE),VLOOKUP(②選手情報入力!R48,種目情報!$E$5:$G$135,3,FALSE))))</f>
        <v/>
      </c>
      <c r="AC39" t="str">
        <f>IF(E39="","",IF(②選手情報入力!T48="","",IF(K39=1,種目情報!$J$4,種目情報!$J$6)))</f>
        <v/>
      </c>
      <c r="AD39" t="str">
        <f>IF(E39="","",IF(②選手情報入力!T48="","",IF(K39=1,IF(②選手情報入力!$U$7="","",②選手情報入力!$U$7),IF(②選手情報入力!$U$8="","",②選手情報入力!$U$8))))</f>
        <v/>
      </c>
      <c r="AE39" t="str">
        <f>IF(E39="","",IF(②選手情報入力!T48="","",IF(K39=1,IF(②選手情報入力!$T$7="",0,1),IF(②選手情報入力!$T$8="",0,1))))</f>
        <v/>
      </c>
      <c r="AF39" t="str">
        <f>IF(E39="","",IF(②選手情報入力!T48="","",2))</f>
        <v/>
      </c>
      <c r="AG39" t="str">
        <f>IF(E39="","",IF(②選手情報入力!V48="","",IF(K39=1,種目情報!$J$5,種目情報!$J$7)))</f>
        <v/>
      </c>
      <c r="AH39" t="str">
        <f>IF(E39="","",IF(②選手情報入力!V48="","",IF(K39=1,IF(②選手情報入力!$W$7="","",②選手情報入力!$W$7),IF(②選手情報入力!$W$8="","",②選手情報入力!$W$8))))</f>
        <v/>
      </c>
      <c r="AI39" t="str">
        <f>IF(E39="","",IF(②選手情報入力!V48="","",IF(K39=1,IF(②選手情報入力!$V$7="",0,1),IF(②選手情報入力!$V$8="",0,1))))</f>
        <v/>
      </c>
      <c r="AJ39" t="str">
        <f>IF(E39="","",IF(②選手情報入力!V48="","",2))</f>
        <v/>
      </c>
      <c r="AM39" t="str">
        <f>IF(②選手情報入力!F48="","",ASC(②選手情報入力!F48))</f>
        <v/>
      </c>
      <c r="AN39" t="str">
        <f>IF(②選手情報入力!F48="","",ASC(②選手情報入力!G48))</f>
        <v/>
      </c>
    </row>
    <row r="40" spans="1:40">
      <c r="A40" t="str">
        <f t="shared" si="0"/>
        <v/>
      </c>
      <c r="B40" t="str">
        <f>IF(E40="","",①団体情報入力!$C$5)</f>
        <v/>
      </c>
      <c r="D40" t="str">
        <f>IF(E40="","",IF(①団体情報入力!C48="","",①団体情報入力!C48))</f>
        <v/>
      </c>
      <c r="E40" t="str">
        <f>IF(②選手情報入力!C49="","",②選手情報入力!C49)</f>
        <v/>
      </c>
      <c r="F40" t="str">
        <f>IF(E40="","",②選手情報入力!D49)</f>
        <v/>
      </c>
      <c r="G40" t="str">
        <f>IF(E40="","",ASC(②選手情報入力!E49))</f>
        <v/>
      </c>
      <c r="H40" t="str">
        <f t="shared" si="1"/>
        <v/>
      </c>
      <c r="I40" t="str">
        <f t="shared" si="2"/>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3"/>
        <v/>
      </c>
      <c r="Q40" t="str">
        <f>IF(E40="","",IF(②選手情報入力!L49="","",IF(K40=1,VLOOKUP(②選手情報入力!L49,種目情報!$A$5:$B$167,2,FALSE),VLOOKUP(②選手情報入力!L49,種目情報!$E$5:$F$142,2,FALSE))))</f>
        <v/>
      </c>
      <c r="R40" t="str">
        <f>IF(E40="","",IF(②選手情報入力!M49="","",②選手情報入力!M49))</f>
        <v/>
      </c>
      <c r="S40" s="29"/>
      <c r="T40" t="str">
        <f>IF(E40="","",IF(②選手情報入力!L49="","",IF(K40=1,VLOOKUP(②選手情報入力!L49,種目情報!$A$5:$C$135,3,FALSE),VLOOKUP(②選手情報入力!L49,種目情報!$E$5:$G$135,3,FALSE))))</f>
        <v/>
      </c>
      <c r="U40" t="str">
        <f>IF(E40="","",IF(②選手情報入力!O49="","",IF(K40=1,VLOOKUP(②選手情報入力!O49,種目情報!$A$5:$B$151,2,FALSE),VLOOKUP(②選手情報入力!O49,種目情報!$E$5:$F$135,2,FALSE))))</f>
        <v/>
      </c>
      <c r="V40" t="str">
        <f>IF(E40="","",IF(②選手情報入力!P49="","",②選手情報入力!P49))</f>
        <v/>
      </c>
      <c r="W40" s="29" t="str">
        <f>IF(E40="","",IF(②選手情報入力!N49="","",1))</f>
        <v/>
      </c>
      <c r="X40" t="str">
        <f>IF(E40="","",IF(②選手情報入力!O49="","",IF(K40=1,VLOOKUP(②選手情報入力!O49,種目情報!$A$5:$C$135,3,FALSE),VLOOKUP(②選手情報入力!O49,種目情報!$E$5:$G$135,3,FALSE))))</f>
        <v/>
      </c>
      <c r="Y40" t="str">
        <f>IF(E40="","",IF(②選手情報入力!R49="","",IF(K40=1,VLOOKUP(②選手情報入力!R49,種目情報!$A$5:$B$151,2,FALSE),VLOOKUP(②選手情報入力!R49,種目情報!$E$5:$F$135,2,FALSE))))</f>
        <v/>
      </c>
      <c r="Z40" t="str">
        <f>IF(E40="","",IF(②選手情報入力!S49="","",②選手情報入力!S49))</f>
        <v/>
      </c>
      <c r="AA40" s="29" t="str">
        <f>IF(E40="","",IF(②選手情報入力!Q49="","",1))</f>
        <v/>
      </c>
      <c r="AB40" t="str">
        <f>IF(E40="","",IF(②選手情報入力!R49="","",IF(K40=1,VLOOKUP(②選手情報入力!R49,種目情報!$A$5:$C$135,3,FALSE),VLOOKUP(②選手情報入力!R49,種目情報!$E$5:$G$135,3,FALSE))))</f>
        <v/>
      </c>
      <c r="AC40" t="str">
        <f>IF(E40="","",IF(②選手情報入力!T49="","",IF(K40=1,種目情報!$J$4,種目情報!$J$6)))</f>
        <v/>
      </c>
      <c r="AD40" t="str">
        <f>IF(E40="","",IF(②選手情報入力!T49="","",IF(K40=1,IF(②選手情報入力!$U$7="","",②選手情報入力!$U$7),IF(②選手情報入力!$U$8="","",②選手情報入力!$U$8))))</f>
        <v/>
      </c>
      <c r="AE40" t="str">
        <f>IF(E40="","",IF(②選手情報入力!T49="","",IF(K40=1,IF(②選手情報入力!$T$7="",0,1),IF(②選手情報入力!$T$8="",0,1))))</f>
        <v/>
      </c>
      <c r="AF40" t="str">
        <f>IF(E40="","",IF(②選手情報入力!T49="","",2))</f>
        <v/>
      </c>
      <c r="AG40" t="str">
        <f>IF(E40="","",IF(②選手情報入力!V49="","",IF(K40=1,種目情報!$J$5,種目情報!$J$7)))</f>
        <v/>
      </c>
      <c r="AH40" t="str">
        <f>IF(E40="","",IF(②選手情報入力!V49="","",IF(K40=1,IF(②選手情報入力!$W$7="","",②選手情報入力!$W$7),IF(②選手情報入力!$W$8="","",②選手情報入力!$W$8))))</f>
        <v/>
      </c>
      <c r="AI40" t="str">
        <f>IF(E40="","",IF(②選手情報入力!V49="","",IF(K40=1,IF(②選手情報入力!$V$7="",0,1),IF(②選手情報入力!$V$8="",0,1))))</f>
        <v/>
      </c>
      <c r="AJ40" t="str">
        <f>IF(E40="","",IF(②選手情報入力!V49="","",2))</f>
        <v/>
      </c>
      <c r="AM40" t="str">
        <f>IF(②選手情報入力!F49="","",ASC(②選手情報入力!F49))</f>
        <v/>
      </c>
      <c r="AN40" t="str">
        <f>IF(②選手情報入力!F49="","",ASC(②選手情報入力!G49))</f>
        <v/>
      </c>
    </row>
    <row r="41" spans="1:40">
      <c r="A41" t="str">
        <f t="shared" si="0"/>
        <v/>
      </c>
      <c r="B41" t="str">
        <f>IF(E41="","",①団体情報入力!$C$5)</f>
        <v/>
      </c>
      <c r="D41" t="str">
        <f>IF(E41="","",IF(①団体情報入力!C49="","",①団体情報入力!C49))</f>
        <v/>
      </c>
      <c r="E41" t="str">
        <f>IF(②選手情報入力!C50="","",②選手情報入力!C50)</f>
        <v/>
      </c>
      <c r="F41" t="str">
        <f>IF(E41="","",②選手情報入力!D50)</f>
        <v/>
      </c>
      <c r="G41" t="str">
        <f>IF(E41="","",ASC(②選手情報入力!E50))</f>
        <v/>
      </c>
      <c r="H41" t="str">
        <f t="shared" si="1"/>
        <v/>
      </c>
      <c r="I41" t="str">
        <f t="shared" si="2"/>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3"/>
        <v/>
      </c>
      <c r="Q41" t="str">
        <f>IF(E41="","",IF(②選手情報入力!L50="","",IF(K41=1,VLOOKUP(②選手情報入力!L50,種目情報!$A$5:$B$167,2,FALSE),VLOOKUP(②選手情報入力!L50,種目情報!$E$5:$F$142,2,FALSE))))</f>
        <v/>
      </c>
      <c r="R41" t="str">
        <f>IF(E41="","",IF(②選手情報入力!M50="","",②選手情報入力!M50))</f>
        <v/>
      </c>
      <c r="S41" s="29"/>
      <c r="T41" t="str">
        <f>IF(E41="","",IF(②選手情報入力!L50="","",IF(K41=1,VLOOKUP(②選手情報入力!L50,種目情報!$A$5:$C$135,3,FALSE),VLOOKUP(②選手情報入力!L50,種目情報!$E$5:$G$135,3,FALSE))))</f>
        <v/>
      </c>
      <c r="U41" t="str">
        <f>IF(E41="","",IF(②選手情報入力!O50="","",IF(K41=1,VLOOKUP(②選手情報入力!O50,種目情報!$A$5:$B$151,2,FALSE),VLOOKUP(②選手情報入力!O50,種目情報!$E$5:$F$135,2,FALSE))))</f>
        <v/>
      </c>
      <c r="V41" t="str">
        <f>IF(E41="","",IF(②選手情報入力!P50="","",②選手情報入力!P50))</f>
        <v/>
      </c>
      <c r="W41" s="29" t="str">
        <f>IF(E41="","",IF(②選手情報入力!N50="","",1))</f>
        <v/>
      </c>
      <c r="X41" t="str">
        <f>IF(E41="","",IF(②選手情報入力!O50="","",IF(K41=1,VLOOKUP(②選手情報入力!O50,種目情報!$A$5:$C$135,3,FALSE),VLOOKUP(②選手情報入力!O50,種目情報!$E$5:$G$135,3,FALSE))))</f>
        <v/>
      </c>
      <c r="Y41" t="str">
        <f>IF(E41="","",IF(②選手情報入力!R50="","",IF(K41=1,VLOOKUP(②選手情報入力!R50,種目情報!$A$5:$B$151,2,FALSE),VLOOKUP(②選手情報入力!R50,種目情報!$E$5:$F$135,2,FALSE))))</f>
        <v/>
      </c>
      <c r="Z41" t="str">
        <f>IF(E41="","",IF(②選手情報入力!S50="","",②選手情報入力!S50))</f>
        <v/>
      </c>
      <c r="AA41" s="29" t="str">
        <f>IF(E41="","",IF(②選手情報入力!Q50="","",1))</f>
        <v/>
      </c>
      <c r="AB41" t="str">
        <f>IF(E41="","",IF(②選手情報入力!R50="","",IF(K41=1,VLOOKUP(②選手情報入力!R50,種目情報!$A$5:$C$135,3,FALSE),VLOOKUP(②選手情報入力!R50,種目情報!$E$5:$G$135,3,FALSE))))</f>
        <v/>
      </c>
      <c r="AC41" t="str">
        <f>IF(E41="","",IF(②選手情報入力!T50="","",IF(K41=1,種目情報!$J$4,種目情報!$J$6)))</f>
        <v/>
      </c>
      <c r="AD41" t="str">
        <f>IF(E41="","",IF(②選手情報入力!T50="","",IF(K41=1,IF(②選手情報入力!$U$7="","",②選手情報入力!$U$7),IF(②選手情報入力!$U$8="","",②選手情報入力!$U$8))))</f>
        <v/>
      </c>
      <c r="AE41" t="str">
        <f>IF(E41="","",IF(②選手情報入力!T50="","",IF(K41=1,IF(②選手情報入力!$T$7="",0,1),IF(②選手情報入力!$T$8="",0,1))))</f>
        <v/>
      </c>
      <c r="AF41" t="str">
        <f>IF(E41="","",IF(②選手情報入力!T50="","",2))</f>
        <v/>
      </c>
      <c r="AG41" t="str">
        <f>IF(E41="","",IF(②選手情報入力!V50="","",IF(K41=1,種目情報!$J$5,種目情報!$J$7)))</f>
        <v/>
      </c>
      <c r="AH41" t="str">
        <f>IF(E41="","",IF(②選手情報入力!V50="","",IF(K41=1,IF(②選手情報入力!$W$7="","",②選手情報入力!$W$7),IF(②選手情報入力!$W$8="","",②選手情報入力!$W$8))))</f>
        <v/>
      </c>
      <c r="AI41" t="str">
        <f>IF(E41="","",IF(②選手情報入力!V50="","",IF(K41=1,IF(②選手情報入力!$V$7="",0,1),IF(②選手情報入力!$V$8="",0,1))))</f>
        <v/>
      </c>
      <c r="AJ41" t="str">
        <f>IF(E41="","",IF(②選手情報入力!V50="","",2))</f>
        <v/>
      </c>
      <c r="AM41" t="str">
        <f>IF(②選手情報入力!F50="","",ASC(②選手情報入力!F50))</f>
        <v/>
      </c>
      <c r="AN41" t="str">
        <f>IF(②選手情報入力!F50="","",ASC(②選手情報入力!G50))</f>
        <v/>
      </c>
    </row>
    <row r="42" spans="1:40">
      <c r="A42" t="str">
        <f t="shared" si="0"/>
        <v/>
      </c>
      <c r="B42" t="str">
        <f>IF(E42="","",①団体情報入力!$C$5)</f>
        <v/>
      </c>
      <c r="D42" t="str">
        <f>IF(E42="","",IF(①団体情報入力!C50="","",①団体情報入力!C50))</f>
        <v/>
      </c>
      <c r="E42" t="str">
        <f>IF(②選手情報入力!C51="","",②選手情報入力!C51)</f>
        <v/>
      </c>
      <c r="F42" t="str">
        <f>IF(E42="","",②選手情報入力!D51)</f>
        <v/>
      </c>
      <c r="G42" t="str">
        <f>IF(E42="","",ASC(②選手情報入力!E51))</f>
        <v/>
      </c>
      <c r="H42" t="str">
        <f t="shared" si="1"/>
        <v/>
      </c>
      <c r="I42" t="str">
        <f t="shared" si="2"/>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3"/>
        <v/>
      </c>
      <c r="Q42" t="str">
        <f>IF(E42="","",IF(②選手情報入力!L51="","",IF(K42=1,VLOOKUP(②選手情報入力!L51,種目情報!$A$5:$B$167,2,FALSE),VLOOKUP(②選手情報入力!L51,種目情報!$E$5:$F$142,2,FALSE))))</f>
        <v/>
      </c>
      <c r="R42" t="str">
        <f>IF(E42="","",IF(②選手情報入力!M51="","",②選手情報入力!M51))</f>
        <v/>
      </c>
      <c r="S42" s="29"/>
      <c r="T42" t="str">
        <f>IF(E42="","",IF(②選手情報入力!L51="","",IF(K42=1,VLOOKUP(②選手情報入力!L51,種目情報!$A$5:$C$135,3,FALSE),VLOOKUP(②選手情報入力!L51,種目情報!$E$5:$G$135,3,FALSE))))</f>
        <v/>
      </c>
      <c r="U42" t="str">
        <f>IF(E42="","",IF(②選手情報入力!O51="","",IF(K42=1,VLOOKUP(②選手情報入力!O51,種目情報!$A$5:$B$151,2,FALSE),VLOOKUP(②選手情報入力!O51,種目情報!$E$5:$F$135,2,FALSE))))</f>
        <v/>
      </c>
      <c r="V42" t="str">
        <f>IF(E42="","",IF(②選手情報入力!P51="","",②選手情報入力!P51))</f>
        <v/>
      </c>
      <c r="W42" s="29" t="str">
        <f>IF(E42="","",IF(②選手情報入力!N51="","",1))</f>
        <v/>
      </c>
      <c r="X42" t="str">
        <f>IF(E42="","",IF(②選手情報入力!O51="","",IF(K42=1,VLOOKUP(②選手情報入力!O51,種目情報!$A$5:$C$135,3,FALSE),VLOOKUP(②選手情報入力!O51,種目情報!$E$5:$G$135,3,FALSE))))</f>
        <v/>
      </c>
      <c r="Y42" t="str">
        <f>IF(E42="","",IF(②選手情報入力!R51="","",IF(K42=1,VLOOKUP(②選手情報入力!R51,種目情報!$A$5:$B$151,2,FALSE),VLOOKUP(②選手情報入力!R51,種目情報!$E$5:$F$135,2,FALSE))))</f>
        <v/>
      </c>
      <c r="Z42" t="str">
        <f>IF(E42="","",IF(②選手情報入力!S51="","",②選手情報入力!S51))</f>
        <v/>
      </c>
      <c r="AA42" s="29" t="str">
        <f>IF(E42="","",IF(②選手情報入力!Q51="","",1))</f>
        <v/>
      </c>
      <c r="AB42" t="str">
        <f>IF(E42="","",IF(②選手情報入力!R51="","",IF(K42=1,VLOOKUP(②選手情報入力!R51,種目情報!$A$5:$C$135,3,FALSE),VLOOKUP(②選手情報入力!R51,種目情報!$E$5:$G$135,3,FALSE))))</f>
        <v/>
      </c>
      <c r="AC42" t="str">
        <f>IF(E42="","",IF(②選手情報入力!T51="","",IF(K42=1,種目情報!$J$4,種目情報!$J$6)))</f>
        <v/>
      </c>
      <c r="AD42" t="str">
        <f>IF(E42="","",IF(②選手情報入力!T51="","",IF(K42=1,IF(②選手情報入力!$U$7="","",②選手情報入力!$U$7),IF(②選手情報入力!$U$8="","",②選手情報入力!$U$8))))</f>
        <v/>
      </c>
      <c r="AE42" t="str">
        <f>IF(E42="","",IF(②選手情報入力!T51="","",IF(K42=1,IF(②選手情報入力!$T$7="",0,1),IF(②選手情報入力!$T$8="",0,1))))</f>
        <v/>
      </c>
      <c r="AF42" t="str">
        <f>IF(E42="","",IF(②選手情報入力!T51="","",2))</f>
        <v/>
      </c>
      <c r="AG42" t="str">
        <f>IF(E42="","",IF(②選手情報入力!V51="","",IF(K42=1,種目情報!$J$5,種目情報!$J$7)))</f>
        <v/>
      </c>
      <c r="AH42" t="str">
        <f>IF(E42="","",IF(②選手情報入力!V51="","",IF(K42=1,IF(②選手情報入力!$W$7="","",②選手情報入力!$W$7),IF(②選手情報入力!$W$8="","",②選手情報入力!$W$8))))</f>
        <v/>
      </c>
      <c r="AI42" t="str">
        <f>IF(E42="","",IF(②選手情報入力!V51="","",IF(K42=1,IF(②選手情報入力!$V$7="",0,1),IF(②選手情報入力!$V$8="",0,1))))</f>
        <v/>
      </c>
      <c r="AJ42" t="str">
        <f>IF(E42="","",IF(②選手情報入力!V51="","",2))</f>
        <v/>
      </c>
      <c r="AM42" t="str">
        <f>IF(②選手情報入力!F51="","",ASC(②選手情報入力!F51))</f>
        <v/>
      </c>
      <c r="AN42" t="str">
        <f>IF(②選手情報入力!F51="","",ASC(②選手情報入力!G51))</f>
        <v/>
      </c>
    </row>
    <row r="43" spans="1:40">
      <c r="A43" t="str">
        <f t="shared" si="0"/>
        <v/>
      </c>
      <c r="B43" t="str">
        <f>IF(E43="","",①団体情報入力!$C$5)</f>
        <v/>
      </c>
      <c r="D43" t="str">
        <f>IF(E43="","",IF(①団体情報入力!C51="","",①団体情報入力!C51))</f>
        <v/>
      </c>
      <c r="E43" t="str">
        <f>IF(②選手情報入力!C52="","",②選手情報入力!C52)</f>
        <v/>
      </c>
      <c r="F43" t="str">
        <f>IF(E43="","",②選手情報入力!D52)</f>
        <v/>
      </c>
      <c r="G43" t="str">
        <f>IF(E43="","",ASC(②選手情報入力!E52))</f>
        <v/>
      </c>
      <c r="H43" t="str">
        <f t="shared" si="1"/>
        <v/>
      </c>
      <c r="I43" t="str">
        <f t="shared" si="2"/>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3"/>
        <v/>
      </c>
      <c r="Q43" t="str">
        <f>IF(E43="","",IF(②選手情報入力!L52="","",IF(K43=1,VLOOKUP(②選手情報入力!L52,種目情報!$A$5:$B$167,2,FALSE),VLOOKUP(②選手情報入力!L52,種目情報!$E$5:$F$142,2,FALSE))))</f>
        <v/>
      </c>
      <c r="R43" t="str">
        <f>IF(E43="","",IF(②選手情報入力!M52="","",②選手情報入力!M52))</f>
        <v/>
      </c>
      <c r="S43" s="29"/>
      <c r="T43" t="str">
        <f>IF(E43="","",IF(②選手情報入力!L52="","",IF(K43=1,VLOOKUP(②選手情報入力!L52,種目情報!$A$5:$C$135,3,FALSE),VLOOKUP(②選手情報入力!L52,種目情報!$E$5:$G$135,3,FALSE))))</f>
        <v/>
      </c>
      <c r="U43" t="str">
        <f>IF(E43="","",IF(②選手情報入力!O52="","",IF(K43=1,VLOOKUP(②選手情報入力!O52,種目情報!$A$5:$B$151,2,FALSE),VLOOKUP(②選手情報入力!O52,種目情報!$E$5:$F$135,2,FALSE))))</f>
        <v/>
      </c>
      <c r="V43" t="str">
        <f>IF(E43="","",IF(②選手情報入力!P52="","",②選手情報入力!P52))</f>
        <v/>
      </c>
      <c r="W43" s="29" t="str">
        <f>IF(E43="","",IF(②選手情報入力!N52="","",1))</f>
        <v/>
      </c>
      <c r="X43" t="str">
        <f>IF(E43="","",IF(②選手情報入力!O52="","",IF(K43=1,VLOOKUP(②選手情報入力!O52,種目情報!$A$5:$C$135,3,FALSE),VLOOKUP(②選手情報入力!O52,種目情報!$E$5:$G$135,3,FALSE))))</f>
        <v/>
      </c>
      <c r="Y43" t="str">
        <f>IF(E43="","",IF(②選手情報入力!R52="","",IF(K43=1,VLOOKUP(②選手情報入力!R52,種目情報!$A$5:$B$151,2,FALSE),VLOOKUP(②選手情報入力!R52,種目情報!$E$5:$F$135,2,FALSE))))</f>
        <v/>
      </c>
      <c r="Z43" t="str">
        <f>IF(E43="","",IF(②選手情報入力!S52="","",②選手情報入力!S52))</f>
        <v/>
      </c>
      <c r="AA43" s="29" t="str">
        <f>IF(E43="","",IF(②選手情報入力!Q52="","",1))</f>
        <v/>
      </c>
      <c r="AB43" t="str">
        <f>IF(E43="","",IF(②選手情報入力!R52="","",IF(K43=1,VLOOKUP(②選手情報入力!R52,種目情報!$A$5:$C$135,3,FALSE),VLOOKUP(②選手情報入力!R52,種目情報!$E$5:$G$135,3,FALSE))))</f>
        <v/>
      </c>
      <c r="AC43" t="str">
        <f>IF(E43="","",IF(②選手情報入力!T52="","",IF(K43=1,種目情報!$J$4,種目情報!$J$6)))</f>
        <v/>
      </c>
      <c r="AD43" t="str">
        <f>IF(E43="","",IF(②選手情報入力!T52="","",IF(K43=1,IF(②選手情報入力!$U$7="","",②選手情報入力!$U$7),IF(②選手情報入力!$U$8="","",②選手情報入力!$U$8))))</f>
        <v/>
      </c>
      <c r="AE43" t="str">
        <f>IF(E43="","",IF(②選手情報入力!T52="","",IF(K43=1,IF(②選手情報入力!$T$7="",0,1),IF(②選手情報入力!$T$8="",0,1))))</f>
        <v/>
      </c>
      <c r="AF43" t="str">
        <f>IF(E43="","",IF(②選手情報入力!T52="","",2))</f>
        <v/>
      </c>
      <c r="AG43" t="str">
        <f>IF(E43="","",IF(②選手情報入力!V52="","",IF(K43=1,種目情報!$J$5,種目情報!$J$7)))</f>
        <v/>
      </c>
      <c r="AH43" t="str">
        <f>IF(E43="","",IF(②選手情報入力!V52="","",IF(K43=1,IF(②選手情報入力!$W$7="","",②選手情報入力!$W$7),IF(②選手情報入力!$W$8="","",②選手情報入力!$W$8))))</f>
        <v/>
      </c>
      <c r="AI43" t="str">
        <f>IF(E43="","",IF(②選手情報入力!V52="","",IF(K43=1,IF(②選手情報入力!$V$7="",0,1),IF(②選手情報入力!$V$8="",0,1))))</f>
        <v/>
      </c>
      <c r="AJ43" t="str">
        <f>IF(E43="","",IF(②選手情報入力!V52="","",2))</f>
        <v/>
      </c>
      <c r="AM43" t="str">
        <f>IF(②選手情報入力!F52="","",ASC(②選手情報入力!F52))</f>
        <v/>
      </c>
      <c r="AN43" t="str">
        <f>IF(②選手情報入力!F52="","",ASC(②選手情報入力!G52))</f>
        <v/>
      </c>
    </row>
    <row r="44" spans="1:40">
      <c r="A44" t="str">
        <f t="shared" si="0"/>
        <v/>
      </c>
      <c r="B44" t="str">
        <f>IF(E44="","",①団体情報入力!$C$5)</f>
        <v/>
      </c>
      <c r="D44" t="str">
        <f>IF(E44="","",IF(①団体情報入力!C52="","",①団体情報入力!C52))</f>
        <v/>
      </c>
      <c r="E44" t="str">
        <f>IF(②選手情報入力!C53="","",②選手情報入力!C53)</f>
        <v/>
      </c>
      <c r="F44" t="str">
        <f>IF(E44="","",②選手情報入力!D53)</f>
        <v/>
      </c>
      <c r="G44" t="str">
        <f>IF(E44="","",ASC(②選手情報入力!E53))</f>
        <v/>
      </c>
      <c r="H44" t="str">
        <f t="shared" si="1"/>
        <v/>
      </c>
      <c r="I44" t="str">
        <f t="shared" si="2"/>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3"/>
        <v/>
      </c>
      <c r="Q44" t="str">
        <f>IF(E44="","",IF(②選手情報入力!L53="","",IF(K44=1,VLOOKUP(②選手情報入力!L53,種目情報!$A$5:$B$167,2,FALSE),VLOOKUP(②選手情報入力!L53,種目情報!$E$5:$F$142,2,FALSE))))</f>
        <v/>
      </c>
      <c r="R44" t="str">
        <f>IF(E44="","",IF(②選手情報入力!M53="","",②選手情報入力!M53))</f>
        <v/>
      </c>
      <c r="S44" s="29"/>
      <c r="T44" t="str">
        <f>IF(E44="","",IF(②選手情報入力!L53="","",IF(K44=1,VLOOKUP(②選手情報入力!L53,種目情報!$A$5:$C$135,3,FALSE),VLOOKUP(②選手情報入力!L53,種目情報!$E$5:$G$135,3,FALSE))))</f>
        <v/>
      </c>
      <c r="U44" t="str">
        <f>IF(E44="","",IF(②選手情報入力!O53="","",IF(K44=1,VLOOKUP(②選手情報入力!O53,種目情報!$A$5:$B$151,2,FALSE),VLOOKUP(②選手情報入力!O53,種目情報!$E$5:$F$135,2,FALSE))))</f>
        <v/>
      </c>
      <c r="V44" t="str">
        <f>IF(E44="","",IF(②選手情報入力!P53="","",②選手情報入力!P53))</f>
        <v/>
      </c>
      <c r="W44" s="29" t="str">
        <f>IF(E44="","",IF(②選手情報入力!N53="","",1))</f>
        <v/>
      </c>
      <c r="X44" t="str">
        <f>IF(E44="","",IF(②選手情報入力!O53="","",IF(K44=1,VLOOKUP(②選手情報入力!O53,種目情報!$A$5:$C$135,3,FALSE),VLOOKUP(②選手情報入力!O53,種目情報!$E$5:$G$135,3,FALSE))))</f>
        <v/>
      </c>
      <c r="Y44" t="str">
        <f>IF(E44="","",IF(②選手情報入力!R53="","",IF(K44=1,VLOOKUP(②選手情報入力!R53,種目情報!$A$5:$B$151,2,FALSE),VLOOKUP(②選手情報入力!R53,種目情報!$E$5:$F$135,2,FALSE))))</f>
        <v/>
      </c>
      <c r="Z44" t="str">
        <f>IF(E44="","",IF(②選手情報入力!S53="","",②選手情報入力!S53))</f>
        <v/>
      </c>
      <c r="AA44" s="29" t="str">
        <f>IF(E44="","",IF(②選手情報入力!Q53="","",1))</f>
        <v/>
      </c>
      <c r="AB44" t="str">
        <f>IF(E44="","",IF(②選手情報入力!R53="","",IF(K44=1,VLOOKUP(②選手情報入力!R53,種目情報!$A$5:$C$135,3,FALSE),VLOOKUP(②選手情報入力!R53,種目情報!$E$5:$G$135,3,FALSE))))</f>
        <v/>
      </c>
      <c r="AC44" t="str">
        <f>IF(E44="","",IF(②選手情報入力!T53="","",IF(K44=1,種目情報!$J$4,種目情報!$J$6)))</f>
        <v/>
      </c>
      <c r="AD44" t="str">
        <f>IF(E44="","",IF(②選手情報入力!T53="","",IF(K44=1,IF(②選手情報入力!$U$7="","",②選手情報入力!$U$7),IF(②選手情報入力!$U$8="","",②選手情報入力!$U$8))))</f>
        <v/>
      </c>
      <c r="AE44" t="str">
        <f>IF(E44="","",IF(②選手情報入力!T53="","",IF(K44=1,IF(②選手情報入力!$T$7="",0,1),IF(②選手情報入力!$T$8="",0,1))))</f>
        <v/>
      </c>
      <c r="AF44" t="str">
        <f>IF(E44="","",IF(②選手情報入力!T53="","",2))</f>
        <v/>
      </c>
      <c r="AG44" t="str">
        <f>IF(E44="","",IF(②選手情報入力!V53="","",IF(K44=1,種目情報!$J$5,種目情報!$J$7)))</f>
        <v/>
      </c>
      <c r="AH44" t="str">
        <f>IF(E44="","",IF(②選手情報入力!V53="","",IF(K44=1,IF(②選手情報入力!$W$7="","",②選手情報入力!$W$7),IF(②選手情報入力!$W$8="","",②選手情報入力!$W$8))))</f>
        <v/>
      </c>
      <c r="AI44" t="str">
        <f>IF(E44="","",IF(②選手情報入力!V53="","",IF(K44=1,IF(②選手情報入力!$V$7="",0,1),IF(②選手情報入力!$V$8="",0,1))))</f>
        <v/>
      </c>
      <c r="AJ44" t="str">
        <f>IF(E44="","",IF(②選手情報入力!V53="","",2))</f>
        <v/>
      </c>
      <c r="AM44" t="str">
        <f>IF(②選手情報入力!F53="","",ASC(②選手情報入力!F53))</f>
        <v/>
      </c>
      <c r="AN44" t="str">
        <f>IF(②選手情報入力!F53="","",ASC(②選手情報入力!G53))</f>
        <v/>
      </c>
    </row>
    <row r="45" spans="1:40">
      <c r="A45" t="str">
        <f t="shared" si="0"/>
        <v/>
      </c>
      <c r="B45" t="str">
        <f>IF(E45="","",①団体情報入力!$C$5)</f>
        <v/>
      </c>
      <c r="D45" t="str">
        <f>IF(E45="","",IF(①団体情報入力!C53="","",①団体情報入力!C53))</f>
        <v/>
      </c>
      <c r="E45" t="str">
        <f>IF(②選手情報入力!C54="","",②選手情報入力!C54)</f>
        <v/>
      </c>
      <c r="F45" t="str">
        <f>IF(E45="","",②選手情報入力!D54)</f>
        <v/>
      </c>
      <c r="G45" t="str">
        <f>IF(E45="","",ASC(②選手情報入力!E54))</f>
        <v/>
      </c>
      <c r="H45" t="str">
        <f t="shared" si="1"/>
        <v/>
      </c>
      <c r="I45" t="str">
        <f t="shared" si="2"/>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3"/>
        <v/>
      </c>
      <c r="Q45" t="str">
        <f>IF(E45="","",IF(②選手情報入力!L54="","",IF(K45=1,VLOOKUP(②選手情報入力!L54,種目情報!$A$5:$B$167,2,FALSE),VLOOKUP(②選手情報入力!L54,種目情報!$E$5:$F$142,2,FALSE))))</f>
        <v/>
      </c>
      <c r="R45" t="str">
        <f>IF(E45="","",IF(②選手情報入力!M54="","",②選手情報入力!M54))</f>
        <v/>
      </c>
      <c r="S45" s="29"/>
      <c r="T45" t="str">
        <f>IF(E45="","",IF(②選手情報入力!L54="","",IF(K45=1,VLOOKUP(②選手情報入力!L54,種目情報!$A$5:$C$135,3,FALSE),VLOOKUP(②選手情報入力!L54,種目情報!$E$5:$G$135,3,FALSE))))</f>
        <v/>
      </c>
      <c r="U45" t="str">
        <f>IF(E45="","",IF(②選手情報入力!O54="","",IF(K45=1,VLOOKUP(②選手情報入力!O54,種目情報!$A$5:$B$151,2,FALSE),VLOOKUP(②選手情報入力!O54,種目情報!$E$5:$F$135,2,FALSE))))</f>
        <v/>
      </c>
      <c r="V45" t="str">
        <f>IF(E45="","",IF(②選手情報入力!P54="","",②選手情報入力!P54))</f>
        <v/>
      </c>
      <c r="W45" s="29" t="str">
        <f>IF(E45="","",IF(②選手情報入力!N54="","",1))</f>
        <v/>
      </c>
      <c r="X45" t="str">
        <f>IF(E45="","",IF(②選手情報入力!O54="","",IF(K45=1,VLOOKUP(②選手情報入力!O54,種目情報!$A$5:$C$135,3,FALSE),VLOOKUP(②選手情報入力!O54,種目情報!$E$5:$G$135,3,FALSE))))</f>
        <v/>
      </c>
      <c r="Y45" t="str">
        <f>IF(E45="","",IF(②選手情報入力!R54="","",IF(K45=1,VLOOKUP(②選手情報入力!R54,種目情報!$A$5:$B$151,2,FALSE),VLOOKUP(②選手情報入力!R54,種目情報!$E$5:$F$135,2,FALSE))))</f>
        <v/>
      </c>
      <c r="Z45" t="str">
        <f>IF(E45="","",IF(②選手情報入力!S54="","",②選手情報入力!S54))</f>
        <v/>
      </c>
      <c r="AA45" s="29" t="str">
        <f>IF(E45="","",IF(②選手情報入力!Q54="","",1))</f>
        <v/>
      </c>
      <c r="AB45" t="str">
        <f>IF(E45="","",IF(②選手情報入力!R54="","",IF(K45=1,VLOOKUP(②選手情報入力!R54,種目情報!$A$5:$C$135,3,FALSE),VLOOKUP(②選手情報入力!R54,種目情報!$E$5:$G$135,3,FALSE))))</f>
        <v/>
      </c>
      <c r="AC45" t="str">
        <f>IF(E45="","",IF(②選手情報入力!T54="","",IF(K45=1,種目情報!$J$4,種目情報!$J$6)))</f>
        <v/>
      </c>
      <c r="AD45" t="str">
        <f>IF(E45="","",IF(②選手情報入力!T54="","",IF(K45=1,IF(②選手情報入力!$U$7="","",②選手情報入力!$U$7),IF(②選手情報入力!$U$8="","",②選手情報入力!$U$8))))</f>
        <v/>
      </c>
      <c r="AE45" t="str">
        <f>IF(E45="","",IF(②選手情報入力!T54="","",IF(K45=1,IF(②選手情報入力!$T$7="",0,1),IF(②選手情報入力!$T$8="",0,1))))</f>
        <v/>
      </c>
      <c r="AF45" t="str">
        <f>IF(E45="","",IF(②選手情報入力!T54="","",2))</f>
        <v/>
      </c>
      <c r="AG45" t="str">
        <f>IF(E45="","",IF(②選手情報入力!V54="","",IF(K45=1,種目情報!$J$5,種目情報!$J$7)))</f>
        <v/>
      </c>
      <c r="AH45" t="str">
        <f>IF(E45="","",IF(②選手情報入力!V54="","",IF(K45=1,IF(②選手情報入力!$W$7="","",②選手情報入力!$W$7),IF(②選手情報入力!$W$8="","",②選手情報入力!$W$8))))</f>
        <v/>
      </c>
      <c r="AI45" t="str">
        <f>IF(E45="","",IF(②選手情報入力!V54="","",IF(K45=1,IF(②選手情報入力!$V$7="",0,1),IF(②選手情報入力!$V$8="",0,1))))</f>
        <v/>
      </c>
      <c r="AJ45" t="str">
        <f>IF(E45="","",IF(②選手情報入力!V54="","",2))</f>
        <v/>
      </c>
      <c r="AM45" t="str">
        <f>IF(②選手情報入力!F54="","",ASC(②選手情報入力!F54))</f>
        <v/>
      </c>
      <c r="AN45" t="str">
        <f>IF(②選手情報入力!F54="","",ASC(②選手情報入力!G54))</f>
        <v/>
      </c>
    </row>
    <row r="46" spans="1:40">
      <c r="A46" t="str">
        <f t="shared" si="0"/>
        <v/>
      </c>
      <c r="B46" t="str">
        <f>IF(E46="","",①団体情報入力!$C$5)</f>
        <v/>
      </c>
      <c r="D46" t="str">
        <f>IF(E46="","",IF(①団体情報入力!C54="","",①団体情報入力!C54))</f>
        <v/>
      </c>
      <c r="E46" t="str">
        <f>IF(②選手情報入力!C55="","",②選手情報入力!C55)</f>
        <v/>
      </c>
      <c r="F46" t="str">
        <f>IF(E46="","",②選手情報入力!D55)</f>
        <v/>
      </c>
      <c r="G46" t="str">
        <f>IF(E46="","",ASC(②選手情報入力!E55))</f>
        <v/>
      </c>
      <c r="H46" t="str">
        <f t="shared" si="1"/>
        <v/>
      </c>
      <c r="I46" t="str">
        <f t="shared" si="2"/>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3"/>
        <v/>
      </c>
      <c r="Q46" t="str">
        <f>IF(E46="","",IF(②選手情報入力!L55="","",IF(K46=1,VLOOKUP(②選手情報入力!L55,種目情報!$A$5:$B$167,2,FALSE),VLOOKUP(②選手情報入力!L55,種目情報!$E$5:$F$142,2,FALSE))))</f>
        <v/>
      </c>
      <c r="R46" t="str">
        <f>IF(E46="","",IF(②選手情報入力!M55="","",②選手情報入力!M55))</f>
        <v/>
      </c>
      <c r="S46" s="29"/>
      <c r="T46" t="str">
        <f>IF(E46="","",IF(②選手情報入力!L55="","",IF(K46=1,VLOOKUP(②選手情報入力!L55,種目情報!$A$5:$C$135,3,FALSE),VLOOKUP(②選手情報入力!L55,種目情報!$E$5:$G$135,3,FALSE))))</f>
        <v/>
      </c>
      <c r="U46" t="str">
        <f>IF(E46="","",IF(②選手情報入力!O55="","",IF(K46=1,VLOOKUP(②選手情報入力!O55,種目情報!$A$5:$B$151,2,FALSE),VLOOKUP(②選手情報入力!O55,種目情報!$E$5:$F$135,2,FALSE))))</f>
        <v/>
      </c>
      <c r="V46" t="str">
        <f>IF(E46="","",IF(②選手情報入力!P55="","",②選手情報入力!P55))</f>
        <v/>
      </c>
      <c r="W46" s="29" t="str">
        <f>IF(E46="","",IF(②選手情報入力!N55="","",1))</f>
        <v/>
      </c>
      <c r="X46" t="str">
        <f>IF(E46="","",IF(②選手情報入力!O55="","",IF(K46=1,VLOOKUP(②選手情報入力!O55,種目情報!$A$5:$C$135,3,FALSE),VLOOKUP(②選手情報入力!O55,種目情報!$E$5:$G$135,3,FALSE))))</f>
        <v/>
      </c>
      <c r="Y46" t="str">
        <f>IF(E46="","",IF(②選手情報入力!R55="","",IF(K46=1,VLOOKUP(②選手情報入力!R55,種目情報!$A$5:$B$151,2,FALSE),VLOOKUP(②選手情報入力!R55,種目情報!$E$5:$F$135,2,FALSE))))</f>
        <v/>
      </c>
      <c r="Z46" t="str">
        <f>IF(E46="","",IF(②選手情報入力!S55="","",②選手情報入力!S55))</f>
        <v/>
      </c>
      <c r="AA46" s="29" t="str">
        <f>IF(E46="","",IF(②選手情報入力!Q55="","",1))</f>
        <v/>
      </c>
      <c r="AB46" t="str">
        <f>IF(E46="","",IF(②選手情報入力!R55="","",IF(K46=1,VLOOKUP(②選手情報入力!R55,種目情報!$A$5:$C$135,3,FALSE),VLOOKUP(②選手情報入力!R55,種目情報!$E$5:$G$135,3,FALSE))))</f>
        <v/>
      </c>
      <c r="AC46" t="str">
        <f>IF(E46="","",IF(②選手情報入力!T55="","",IF(K46=1,種目情報!$J$4,種目情報!$J$6)))</f>
        <v/>
      </c>
      <c r="AD46" t="str">
        <f>IF(E46="","",IF(②選手情報入力!T55="","",IF(K46=1,IF(②選手情報入力!$U$7="","",②選手情報入力!$U$7),IF(②選手情報入力!$U$8="","",②選手情報入力!$U$8))))</f>
        <v/>
      </c>
      <c r="AE46" t="str">
        <f>IF(E46="","",IF(②選手情報入力!T55="","",IF(K46=1,IF(②選手情報入力!$T$7="",0,1),IF(②選手情報入力!$T$8="",0,1))))</f>
        <v/>
      </c>
      <c r="AF46" t="str">
        <f>IF(E46="","",IF(②選手情報入力!T55="","",2))</f>
        <v/>
      </c>
      <c r="AG46" t="str">
        <f>IF(E46="","",IF(②選手情報入力!V55="","",IF(K46=1,種目情報!$J$5,種目情報!$J$7)))</f>
        <v/>
      </c>
      <c r="AH46" t="str">
        <f>IF(E46="","",IF(②選手情報入力!V55="","",IF(K46=1,IF(②選手情報入力!$W$7="","",②選手情報入力!$W$7),IF(②選手情報入力!$W$8="","",②選手情報入力!$W$8))))</f>
        <v/>
      </c>
      <c r="AI46" t="str">
        <f>IF(E46="","",IF(②選手情報入力!V55="","",IF(K46=1,IF(②選手情報入力!$V$7="",0,1),IF(②選手情報入力!$V$8="",0,1))))</f>
        <v/>
      </c>
      <c r="AJ46" t="str">
        <f>IF(E46="","",IF(②選手情報入力!V55="","",2))</f>
        <v/>
      </c>
      <c r="AM46" t="str">
        <f>IF(②選手情報入力!F55="","",ASC(②選手情報入力!F55))</f>
        <v/>
      </c>
      <c r="AN46" t="str">
        <f>IF(②選手情報入力!F55="","",ASC(②選手情報入力!G55))</f>
        <v/>
      </c>
    </row>
    <row r="47" spans="1:40">
      <c r="A47" t="str">
        <f t="shared" si="0"/>
        <v/>
      </c>
      <c r="B47" t="str">
        <f>IF(E47="","",①団体情報入力!$C$5)</f>
        <v/>
      </c>
      <c r="D47" t="str">
        <f>IF(E47="","",IF(①団体情報入力!C55="","",①団体情報入力!C55))</f>
        <v/>
      </c>
      <c r="E47" t="str">
        <f>IF(②選手情報入力!C56="","",②選手情報入力!C56)</f>
        <v/>
      </c>
      <c r="F47" t="str">
        <f>IF(E47="","",②選手情報入力!D56)</f>
        <v/>
      </c>
      <c r="G47" t="str">
        <f>IF(E47="","",ASC(②選手情報入力!E56))</f>
        <v/>
      </c>
      <c r="H47" t="str">
        <f t="shared" si="1"/>
        <v/>
      </c>
      <c r="I47" t="str">
        <f t="shared" si="2"/>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3"/>
        <v/>
      </c>
      <c r="Q47" t="str">
        <f>IF(E47="","",IF(②選手情報入力!L56="","",IF(K47=1,VLOOKUP(②選手情報入力!L56,種目情報!$A$5:$B$167,2,FALSE),VLOOKUP(②選手情報入力!L56,種目情報!$E$5:$F$142,2,FALSE))))</f>
        <v/>
      </c>
      <c r="R47" t="str">
        <f>IF(E47="","",IF(②選手情報入力!M56="","",②選手情報入力!M56))</f>
        <v/>
      </c>
      <c r="S47" s="29"/>
      <c r="T47" t="str">
        <f>IF(E47="","",IF(②選手情報入力!L56="","",IF(K47=1,VLOOKUP(②選手情報入力!L56,種目情報!$A$5:$C$135,3,FALSE),VLOOKUP(②選手情報入力!L56,種目情報!$E$5:$G$135,3,FALSE))))</f>
        <v/>
      </c>
      <c r="U47" t="str">
        <f>IF(E47="","",IF(②選手情報入力!O56="","",IF(K47=1,VLOOKUP(②選手情報入力!O56,種目情報!$A$5:$B$151,2,FALSE),VLOOKUP(②選手情報入力!O56,種目情報!$E$5:$F$135,2,FALSE))))</f>
        <v/>
      </c>
      <c r="V47" t="str">
        <f>IF(E47="","",IF(②選手情報入力!P56="","",②選手情報入力!P56))</f>
        <v/>
      </c>
      <c r="W47" s="29" t="str">
        <f>IF(E47="","",IF(②選手情報入力!N56="","",1))</f>
        <v/>
      </c>
      <c r="X47" t="str">
        <f>IF(E47="","",IF(②選手情報入力!O56="","",IF(K47=1,VLOOKUP(②選手情報入力!O56,種目情報!$A$5:$C$135,3,FALSE),VLOOKUP(②選手情報入力!O56,種目情報!$E$5:$G$135,3,FALSE))))</f>
        <v/>
      </c>
      <c r="Y47" t="str">
        <f>IF(E47="","",IF(②選手情報入力!R56="","",IF(K47=1,VLOOKUP(②選手情報入力!R56,種目情報!$A$5:$B$151,2,FALSE),VLOOKUP(②選手情報入力!R56,種目情報!$E$5:$F$135,2,FALSE))))</f>
        <v/>
      </c>
      <c r="Z47" t="str">
        <f>IF(E47="","",IF(②選手情報入力!S56="","",②選手情報入力!S56))</f>
        <v/>
      </c>
      <c r="AA47" s="29" t="str">
        <f>IF(E47="","",IF(②選手情報入力!Q56="","",1))</f>
        <v/>
      </c>
      <c r="AB47" t="str">
        <f>IF(E47="","",IF(②選手情報入力!R56="","",IF(K47=1,VLOOKUP(②選手情報入力!R56,種目情報!$A$5:$C$135,3,FALSE),VLOOKUP(②選手情報入力!R56,種目情報!$E$5:$G$135,3,FALSE))))</f>
        <v/>
      </c>
      <c r="AC47" t="str">
        <f>IF(E47="","",IF(②選手情報入力!T56="","",IF(K47=1,種目情報!$J$4,種目情報!$J$6)))</f>
        <v/>
      </c>
      <c r="AD47" t="str">
        <f>IF(E47="","",IF(②選手情報入力!T56="","",IF(K47=1,IF(②選手情報入力!$U$7="","",②選手情報入力!$U$7),IF(②選手情報入力!$U$8="","",②選手情報入力!$U$8))))</f>
        <v/>
      </c>
      <c r="AE47" t="str">
        <f>IF(E47="","",IF(②選手情報入力!T56="","",IF(K47=1,IF(②選手情報入力!$T$7="",0,1),IF(②選手情報入力!$T$8="",0,1))))</f>
        <v/>
      </c>
      <c r="AF47" t="str">
        <f>IF(E47="","",IF(②選手情報入力!T56="","",2))</f>
        <v/>
      </c>
      <c r="AG47" t="str">
        <f>IF(E47="","",IF(②選手情報入力!V56="","",IF(K47=1,種目情報!$J$5,種目情報!$J$7)))</f>
        <v/>
      </c>
      <c r="AH47" t="str">
        <f>IF(E47="","",IF(②選手情報入力!V56="","",IF(K47=1,IF(②選手情報入力!$W$7="","",②選手情報入力!$W$7),IF(②選手情報入力!$W$8="","",②選手情報入力!$W$8))))</f>
        <v/>
      </c>
      <c r="AI47" t="str">
        <f>IF(E47="","",IF(②選手情報入力!V56="","",IF(K47=1,IF(②選手情報入力!$V$7="",0,1),IF(②選手情報入力!$V$8="",0,1))))</f>
        <v/>
      </c>
      <c r="AJ47" t="str">
        <f>IF(E47="","",IF(②選手情報入力!V56="","",2))</f>
        <v/>
      </c>
      <c r="AM47" t="str">
        <f>IF(②選手情報入力!F56="","",ASC(②選手情報入力!F56))</f>
        <v/>
      </c>
      <c r="AN47" t="str">
        <f>IF(②選手情報入力!F56="","",ASC(②選手情報入力!G56))</f>
        <v/>
      </c>
    </row>
    <row r="48" spans="1:40">
      <c r="A48" t="str">
        <f t="shared" si="0"/>
        <v/>
      </c>
      <c r="B48" t="str">
        <f>IF(E48="","",①団体情報入力!$C$5)</f>
        <v/>
      </c>
      <c r="D48" t="str">
        <f>IF(E48="","",IF(①団体情報入力!C56="","",①団体情報入力!C56))</f>
        <v/>
      </c>
      <c r="E48" t="str">
        <f>IF(②選手情報入力!C57="","",②選手情報入力!C57)</f>
        <v/>
      </c>
      <c r="F48" t="str">
        <f>IF(E48="","",②選手情報入力!D57)</f>
        <v/>
      </c>
      <c r="G48" t="str">
        <f>IF(E48="","",ASC(②選手情報入力!E57))</f>
        <v/>
      </c>
      <c r="H48" t="str">
        <f t="shared" si="1"/>
        <v/>
      </c>
      <c r="I48" t="str">
        <f t="shared" si="2"/>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3"/>
        <v/>
      </c>
      <c r="Q48" t="str">
        <f>IF(E48="","",IF(②選手情報入力!L57="","",IF(K48=1,VLOOKUP(②選手情報入力!L57,種目情報!$A$5:$B$167,2,FALSE),VLOOKUP(②選手情報入力!L57,種目情報!$E$5:$F$142,2,FALSE))))</f>
        <v/>
      </c>
      <c r="R48" t="str">
        <f>IF(E48="","",IF(②選手情報入力!M57="","",②選手情報入力!M57))</f>
        <v/>
      </c>
      <c r="S48" s="29"/>
      <c r="T48" t="str">
        <f>IF(E48="","",IF(②選手情報入力!L57="","",IF(K48=1,VLOOKUP(②選手情報入力!L57,種目情報!$A$5:$C$135,3,FALSE),VLOOKUP(②選手情報入力!L57,種目情報!$E$5:$G$135,3,FALSE))))</f>
        <v/>
      </c>
      <c r="U48" t="str">
        <f>IF(E48="","",IF(②選手情報入力!O57="","",IF(K48=1,VLOOKUP(②選手情報入力!O57,種目情報!$A$5:$B$151,2,FALSE),VLOOKUP(②選手情報入力!O57,種目情報!$E$5:$F$135,2,FALSE))))</f>
        <v/>
      </c>
      <c r="V48" t="str">
        <f>IF(E48="","",IF(②選手情報入力!P57="","",②選手情報入力!P57))</f>
        <v/>
      </c>
      <c r="W48" s="29" t="str">
        <f>IF(E48="","",IF(②選手情報入力!N57="","",1))</f>
        <v/>
      </c>
      <c r="X48" t="str">
        <f>IF(E48="","",IF(②選手情報入力!O57="","",IF(K48=1,VLOOKUP(②選手情報入力!O57,種目情報!$A$5:$C$135,3,FALSE),VLOOKUP(②選手情報入力!O57,種目情報!$E$5:$G$135,3,FALSE))))</f>
        <v/>
      </c>
      <c r="Y48" t="str">
        <f>IF(E48="","",IF(②選手情報入力!R57="","",IF(K48=1,VLOOKUP(②選手情報入力!R57,種目情報!$A$5:$B$151,2,FALSE),VLOOKUP(②選手情報入力!R57,種目情報!$E$5:$F$135,2,FALSE))))</f>
        <v/>
      </c>
      <c r="Z48" t="str">
        <f>IF(E48="","",IF(②選手情報入力!S57="","",②選手情報入力!S57))</f>
        <v/>
      </c>
      <c r="AA48" s="29" t="str">
        <f>IF(E48="","",IF(②選手情報入力!Q57="","",1))</f>
        <v/>
      </c>
      <c r="AB48" t="str">
        <f>IF(E48="","",IF(②選手情報入力!R57="","",IF(K48=1,VLOOKUP(②選手情報入力!R57,種目情報!$A$5:$C$135,3,FALSE),VLOOKUP(②選手情報入力!R57,種目情報!$E$5:$G$135,3,FALSE))))</f>
        <v/>
      </c>
      <c r="AC48" t="str">
        <f>IF(E48="","",IF(②選手情報入力!T57="","",IF(K48=1,種目情報!$J$4,種目情報!$J$6)))</f>
        <v/>
      </c>
      <c r="AD48" t="str">
        <f>IF(E48="","",IF(②選手情報入力!T57="","",IF(K48=1,IF(②選手情報入力!$U$7="","",②選手情報入力!$U$7),IF(②選手情報入力!$U$8="","",②選手情報入力!$U$8))))</f>
        <v/>
      </c>
      <c r="AE48" t="str">
        <f>IF(E48="","",IF(②選手情報入力!T57="","",IF(K48=1,IF(②選手情報入力!$T$7="",0,1),IF(②選手情報入力!$T$8="",0,1))))</f>
        <v/>
      </c>
      <c r="AF48" t="str">
        <f>IF(E48="","",IF(②選手情報入力!T57="","",2))</f>
        <v/>
      </c>
      <c r="AG48" t="str">
        <f>IF(E48="","",IF(②選手情報入力!V57="","",IF(K48=1,種目情報!$J$5,種目情報!$J$7)))</f>
        <v/>
      </c>
      <c r="AH48" t="str">
        <f>IF(E48="","",IF(②選手情報入力!V57="","",IF(K48=1,IF(②選手情報入力!$W$7="","",②選手情報入力!$W$7),IF(②選手情報入力!$W$8="","",②選手情報入力!$W$8))))</f>
        <v/>
      </c>
      <c r="AI48" t="str">
        <f>IF(E48="","",IF(②選手情報入力!V57="","",IF(K48=1,IF(②選手情報入力!$V$7="",0,1),IF(②選手情報入力!$V$8="",0,1))))</f>
        <v/>
      </c>
      <c r="AJ48" t="str">
        <f>IF(E48="","",IF(②選手情報入力!V57="","",2))</f>
        <v/>
      </c>
      <c r="AM48" t="str">
        <f>IF(②選手情報入力!F57="","",ASC(②選手情報入力!F57))</f>
        <v/>
      </c>
      <c r="AN48" t="str">
        <f>IF(②選手情報入力!F57="","",ASC(②選手情報入力!G57))</f>
        <v/>
      </c>
    </row>
    <row r="49" spans="1:40">
      <c r="A49" t="str">
        <f t="shared" si="0"/>
        <v/>
      </c>
      <c r="B49" t="str">
        <f>IF(E49="","",①団体情報入力!$C$5)</f>
        <v/>
      </c>
      <c r="D49" t="str">
        <f>IF(E49="","",IF(①団体情報入力!C57="","",①団体情報入力!C57))</f>
        <v/>
      </c>
      <c r="E49" t="str">
        <f>IF(②選手情報入力!C58="","",②選手情報入力!C58)</f>
        <v/>
      </c>
      <c r="F49" t="str">
        <f>IF(E49="","",②選手情報入力!D58)</f>
        <v/>
      </c>
      <c r="G49" t="str">
        <f>IF(E49="","",ASC(②選手情報入力!E58))</f>
        <v/>
      </c>
      <c r="H49" t="str">
        <f t="shared" si="1"/>
        <v/>
      </c>
      <c r="I49" t="str">
        <f t="shared" si="2"/>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3"/>
        <v/>
      </c>
      <c r="Q49" t="str">
        <f>IF(E49="","",IF(②選手情報入力!L58="","",IF(K49=1,VLOOKUP(②選手情報入力!L58,種目情報!$A$5:$B$167,2,FALSE),VLOOKUP(②選手情報入力!L58,種目情報!$E$5:$F$142,2,FALSE))))</f>
        <v/>
      </c>
      <c r="R49" t="str">
        <f>IF(E49="","",IF(②選手情報入力!M58="","",②選手情報入力!M58))</f>
        <v/>
      </c>
      <c r="S49" s="29"/>
      <c r="T49" t="str">
        <f>IF(E49="","",IF(②選手情報入力!L58="","",IF(K49=1,VLOOKUP(②選手情報入力!L58,種目情報!$A$5:$C$135,3,FALSE),VLOOKUP(②選手情報入力!L58,種目情報!$E$5:$G$135,3,FALSE))))</f>
        <v/>
      </c>
      <c r="U49" t="str">
        <f>IF(E49="","",IF(②選手情報入力!O58="","",IF(K49=1,VLOOKUP(②選手情報入力!O58,種目情報!$A$5:$B$151,2,FALSE),VLOOKUP(②選手情報入力!O58,種目情報!$E$5:$F$135,2,FALSE))))</f>
        <v/>
      </c>
      <c r="V49" t="str">
        <f>IF(E49="","",IF(②選手情報入力!P58="","",②選手情報入力!P58))</f>
        <v/>
      </c>
      <c r="W49" s="29" t="str">
        <f>IF(E49="","",IF(②選手情報入力!N58="","",1))</f>
        <v/>
      </c>
      <c r="X49" t="str">
        <f>IF(E49="","",IF(②選手情報入力!O58="","",IF(K49=1,VLOOKUP(②選手情報入力!O58,種目情報!$A$5:$C$135,3,FALSE),VLOOKUP(②選手情報入力!O58,種目情報!$E$5:$G$135,3,FALSE))))</f>
        <v/>
      </c>
      <c r="Y49" t="str">
        <f>IF(E49="","",IF(②選手情報入力!R58="","",IF(K49=1,VLOOKUP(②選手情報入力!R58,種目情報!$A$5:$B$151,2,FALSE),VLOOKUP(②選手情報入力!R58,種目情報!$E$5:$F$135,2,FALSE))))</f>
        <v/>
      </c>
      <c r="Z49" t="str">
        <f>IF(E49="","",IF(②選手情報入力!S58="","",②選手情報入力!S58))</f>
        <v/>
      </c>
      <c r="AA49" s="29" t="str">
        <f>IF(E49="","",IF(②選手情報入力!Q58="","",1))</f>
        <v/>
      </c>
      <c r="AB49" t="str">
        <f>IF(E49="","",IF(②選手情報入力!R58="","",IF(K49=1,VLOOKUP(②選手情報入力!R58,種目情報!$A$5:$C$135,3,FALSE),VLOOKUP(②選手情報入力!R58,種目情報!$E$5:$G$135,3,FALSE))))</f>
        <v/>
      </c>
      <c r="AC49" t="str">
        <f>IF(E49="","",IF(②選手情報入力!T58="","",IF(K49=1,種目情報!$J$4,種目情報!$J$6)))</f>
        <v/>
      </c>
      <c r="AD49" t="str">
        <f>IF(E49="","",IF(②選手情報入力!T58="","",IF(K49=1,IF(②選手情報入力!$U$7="","",②選手情報入力!$U$7),IF(②選手情報入力!$U$8="","",②選手情報入力!$U$8))))</f>
        <v/>
      </c>
      <c r="AE49" t="str">
        <f>IF(E49="","",IF(②選手情報入力!T58="","",IF(K49=1,IF(②選手情報入力!$T$7="",0,1),IF(②選手情報入力!$T$8="",0,1))))</f>
        <v/>
      </c>
      <c r="AF49" t="str">
        <f>IF(E49="","",IF(②選手情報入力!T58="","",2))</f>
        <v/>
      </c>
      <c r="AG49" t="str">
        <f>IF(E49="","",IF(②選手情報入力!V58="","",IF(K49=1,種目情報!$J$5,種目情報!$J$7)))</f>
        <v/>
      </c>
      <c r="AH49" t="str">
        <f>IF(E49="","",IF(②選手情報入力!V58="","",IF(K49=1,IF(②選手情報入力!$W$7="","",②選手情報入力!$W$7),IF(②選手情報入力!$W$8="","",②選手情報入力!$W$8))))</f>
        <v/>
      </c>
      <c r="AI49" t="str">
        <f>IF(E49="","",IF(②選手情報入力!V58="","",IF(K49=1,IF(②選手情報入力!$V$7="",0,1),IF(②選手情報入力!$V$8="",0,1))))</f>
        <v/>
      </c>
      <c r="AJ49" t="str">
        <f>IF(E49="","",IF(②選手情報入力!V58="","",2))</f>
        <v/>
      </c>
      <c r="AM49" t="str">
        <f>IF(②選手情報入力!F58="","",ASC(②選手情報入力!F58))</f>
        <v/>
      </c>
      <c r="AN49" t="str">
        <f>IF(②選手情報入力!F58="","",ASC(②選手情報入力!G58))</f>
        <v/>
      </c>
    </row>
    <row r="50" spans="1:40">
      <c r="A50" t="str">
        <f t="shared" si="0"/>
        <v/>
      </c>
      <c r="B50" t="str">
        <f>IF(E50="","",①団体情報入力!$C$5)</f>
        <v/>
      </c>
      <c r="D50" t="str">
        <f>IF(E50="","",IF(①団体情報入力!C58="","",①団体情報入力!C58))</f>
        <v/>
      </c>
      <c r="E50" t="str">
        <f>IF(②選手情報入力!C59="","",②選手情報入力!C59)</f>
        <v/>
      </c>
      <c r="F50" t="str">
        <f>IF(E50="","",②選手情報入力!D59)</f>
        <v/>
      </c>
      <c r="G50" t="str">
        <f>IF(E50="","",ASC(②選手情報入力!E59))</f>
        <v/>
      </c>
      <c r="H50" t="str">
        <f t="shared" si="1"/>
        <v/>
      </c>
      <c r="I50" t="str">
        <f t="shared" si="2"/>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3"/>
        <v/>
      </c>
      <c r="Q50" t="str">
        <f>IF(E50="","",IF(②選手情報入力!L59="","",IF(K50=1,VLOOKUP(②選手情報入力!L59,種目情報!$A$5:$B$167,2,FALSE),VLOOKUP(②選手情報入力!L59,種目情報!$E$5:$F$142,2,FALSE))))</f>
        <v/>
      </c>
      <c r="R50" t="str">
        <f>IF(E50="","",IF(②選手情報入力!M59="","",②選手情報入力!M59))</f>
        <v/>
      </c>
      <c r="S50" s="29"/>
      <c r="T50" t="str">
        <f>IF(E50="","",IF(②選手情報入力!L59="","",IF(K50=1,VLOOKUP(②選手情報入力!L59,種目情報!$A$5:$C$135,3,FALSE),VLOOKUP(②選手情報入力!L59,種目情報!$E$5:$G$135,3,FALSE))))</f>
        <v/>
      </c>
      <c r="U50" t="str">
        <f>IF(E50="","",IF(②選手情報入力!O59="","",IF(K50=1,VLOOKUP(②選手情報入力!O59,種目情報!$A$5:$B$151,2,FALSE),VLOOKUP(②選手情報入力!O59,種目情報!$E$5:$F$135,2,FALSE))))</f>
        <v/>
      </c>
      <c r="V50" t="str">
        <f>IF(E50="","",IF(②選手情報入力!P59="","",②選手情報入力!P59))</f>
        <v/>
      </c>
      <c r="W50" s="29" t="str">
        <f>IF(E50="","",IF(②選手情報入力!N59="","",1))</f>
        <v/>
      </c>
      <c r="X50" t="str">
        <f>IF(E50="","",IF(②選手情報入力!O59="","",IF(K50=1,VLOOKUP(②選手情報入力!O59,種目情報!$A$5:$C$135,3,FALSE),VLOOKUP(②選手情報入力!O59,種目情報!$E$5:$G$135,3,FALSE))))</f>
        <v/>
      </c>
      <c r="Y50" t="str">
        <f>IF(E50="","",IF(②選手情報入力!R59="","",IF(K50=1,VLOOKUP(②選手情報入力!R59,種目情報!$A$5:$B$151,2,FALSE),VLOOKUP(②選手情報入力!R59,種目情報!$E$5:$F$135,2,FALSE))))</f>
        <v/>
      </c>
      <c r="Z50" t="str">
        <f>IF(E50="","",IF(②選手情報入力!S59="","",②選手情報入力!S59))</f>
        <v/>
      </c>
      <c r="AA50" s="29" t="str">
        <f>IF(E50="","",IF(②選手情報入力!Q59="","",1))</f>
        <v/>
      </c>
      <c r="AB50" t="str">
        <f>IF(E50="","",IF(②選手情報入力!R59="","",IF(K50=1,VLOOKUP(②選手情報入力!R59,種目情報!$A$5:$C$135,3,FALSE),VLOOKUP(②選手情報入力!R59,種目情報!$E$5:$G$135,3,FALSE))))</f>
        <v/>
      </c>
      <c r="AC50" t="str">
        <f>IF(E50="","",IF(②選手情報入力!T59="","",IF(K50=1,種目情報!$J$4,種目情報!$J$6)))</f>
        <v/>
      </c>
      <c r="AD50" t="str">
        <f>IF(E50="","",IF(②選手情報入力!T59="","",IF(K50=1,IF(②選手情報入力!$U$7="","",②選手情報入力!$U$7),IF(②選手情報入力!$U$8="","",②選手情報入力!$U$8))))</f>
        <v/>
      </c>
      <c r="AE50" t="str">
        <f>IF(E50="","",IF(②選手情報入力!T59="","",IF(K50=1,IF(②選手情報入力!$T$7="",0,1),IF(②選手情報入力!$T$8="",0,1))))</f>
        <v/>
      </c>
      <c r="AF50" t="str">
        <f>IF(E50="","",IF(②選手情報入力!T59="","",2))</f>
        <v/>
      </c>
      <c r="AG50" t="str">
        <f>IF(E50="","",IF(②選手情報入力!V59="","",IF(K50=1,種目情報!$J$5,種目情報!$J$7)))</f>
        <v/>
      </c>
      <c r="AH50" t="str">
        <f>IF(E50="","",IF(②選手情報入力!V59="","",IF(K50=1,IF(②選手情報入力!$W$7="","",②選手情報入力!$W$7),IF(②選手情報入力!$W$8="","",②選手情報入力!$W$8))))</f>
        <v/>
      </c>
      <c r="AI50" t="str">
        <f>IF(E50="","",IF(②選手情報入力!V59="","",IF(K50=1,IF(②選手情報入力!$V$7="",0,1),IF(②選手情報入力!$V$8="",0,1))))</f>
        <v/>
      </c>
      <c r="AJ50" t="str">
        <f>IF(E50="","",IF(②選手情報入力!V59="","",2))</f>
        <v/>
      </c>
      <c r="AM50" t="str">
        <f>IF(②選手情報入力!F59="","",ASC(②選手情報入力!F59))</f>
        <v/>
      </c>
      <c r="AN50" t="str">
        <f>IF(②選手情報入力!F59="","",ASC(②選手情報入力!G59))</f>
        <v/>
      </c>
    </row>
    <row r="51" spans="1:40">
      <c r="A51" t="str">
        <f t="shared" si="0"/>
        <v/>
      </c>
      <c r="B51" t="str">
        <f>IF(E51="","",①団体情報入力!$C$5)</f>
        <v/>
      </c>
      <c r="D51" t="str">
        <f>IF(E51="","",IF(①団体情報入力!C59="","",①団体情報入力!C59))</f>
        <v/>
      </c>
      <c r="E51" t="str">
        <f>IF(②選手情報入力!C60="","",②選手情報入力!C60)</f>
        <v/>
      </c>
      <c r="F51" t="str">
        <f>IF(E51="","",②選手情報入力!D60)</f>
        <v/>
      </c>
      <c r="G51" t="str">
        <f>IF(E51="","",ASC(②選手情報入力!E60))</f>
        <v/>
      </c>
      <c r="H51" t="str">
        <f t="shared" si="1"/>
        <v/>
      </c>
      <c r="I51" t="str">
        <f t="shared" si="2"/>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3"/>
        <v/>
      </c>
      <c r="Q51" t="str">
        <f>IF(E51="","",IF(②選手情報入力!L60="","",IF(K51=1,VLOOKUP(②選手情報入力!L60,種目情報!$A$5:$B$167,2,FALSE),VLOOKUP(②選手情報入力!L60,種目情報!$E$5:$F$142,2,FALSE))))</f>
        <v/>
      </c>
      <c r="R51" t="str">
        <f>IF(E51="","",IF(②選手情報入力!M60="","",②選手情報入力!M60))</f>
        <v/>
      </c>
      <c r="S51" s="29"/>
      <c r="T51" t="str">
        <f>IF(E51="","",IF(②選手情報入力!L60="","",IF(K51=1,VLOOKUP(②選手情報入力!L60,種目情報!$A$5:$C$135,3,FALSE),VLOOKUP(②選手情報入力!L60,種目情報!$E$5:$G$135,3,FALSE))))</f>
        <v/>
      </c>
      <c r="U51" t="str">
        <f>IF(E51="","",IF(②選手情報入力!O60="","",IF(K51=1,VLOOKUP(②選手情報入力!O60,種目情報!$A$5:$B$151,2,FALSE),VLOOKUP(②選手情報入力!O60,種目情報!$E$5:$F$135,2,FALSE))))</f>
        <v/>
      </c>
      <c r="V51" t="str">
        <f>IF(E51="","",IF(②選手情報入力!P60="","",②選手情報入力!P60))</f>
        <v/>
      </c>
      <c r="W51" s="29" t="str">
        <f>IF(E51="","",IF(②選手情報入力!N60="","",1))</f>
        <v/>
      </c>
      <c r="X51" t="str">
        <f>IF(E51="","",IF(②選手情報入力!O60="","",IF(K51=1,VLOOKUP(②選手情報入力!O60,種目情報!$A$5:$C$135,3,FALSE),VLOOKUP(②選手情報入力!O60,種目情報!$E$5:$G$135,3,FALSE))))</f>
        <v/>
      </c>
      <c r="Y51" t="str">
        <f>IF(E51="","",IF(②選手情報入力!R60="","",IF(K51=1,VLOOKUP(②選手情報入力!R60,種目情報!$A$5:$B$151,2,FALSE),VLOOKUP(②選手情報入力!R60,種目情報!$E$5:$F$135,2,FALSE))))</f>
        <v/>
      </c>
      <c r="Z51" t="str">
        <f>IF(E51="","",IF(②選手情報入力!S60="","",②選手情報入力!S60))</f>
        <v/>
      </c>
      <c r="AA51" s="29" t="str">
        <f>IF(E51="","",IF(②選手情報入力!Q60="","",1))</f>
        <v/>
      </c>
      <c r="AB51" t="str">
        <f>IF(E51="","",IF(②選手情報入力!R60="","",IF(K51=1,VLOOKUP(②選手情報入力!R60,種目情報!$A$5:$C$135,3,FALSE),VLOOKUP(②選手情報入力!R60,種目情報!$E$5:$G$135,3,FALSE))))</f>
        <v/>
      </c>
      <c r="AC51" t="str">
        <f>IF(E51="","",IF(②選手情報入力!T60="","",IF(K51=1,種目情報!$J$4,種目情報!$J$6)))</f>
        <v/>
      </c>
      <c r="AD51" t="str">
        <f>IF(E51="","",IF(②選手情報入力!T60="","",IF(K51=1,IF(②選手情報入力!$U$7="","",②選手情報入力!$U$7),IF(②選手情報入力!$U$8="","",②選手情報入力!$U$8))))</f>
        <v/>
      </c>
      <c r="AE51" t="str">
        <f>IF(E51="","",IF(②選手情報入力!T60="","",IF(K51=1,IF(②選手情報入力!$T$7="",0,1),IF(②選手情報入力!$T$8="",0,1))))</f>
        <v/>
      </c>
      <c r="AF51" t="str">
        <f>IF(E51="","",IF(②選手情報入力!T60="","",2))</f>
        <v/>
      </c>
      <c r="AG51" t="str">
        <f>IF(E51="","",IF(②選手情報入力!V60="","",IF(K51=1,種目情報!$J$5,種目情報!$J$7)))</f>
        <v/>
      </c>
      <c r="AH51" t="str">
        <f>IF(E51="","",IF(②選手情報入力!V60="","",IF(K51=1,IF(②選手情報入力!$W$7="","",②選手情報入力!$W$7),IF(②選手情報入力!$W$8="","",②選手情報入力!$W$8))))</f>
        <v/>
      </c>
      <c r="AI51" t="str">
        <f>IF(E51="","",IF(②選手情報入力!V60="","",IF(K51=1,IF(②選手情報入力!$V$7="",0,1),IF(②選手情報入力!$V$8="",0,1))))</f>
        <v/>
      </c>
      <c r="AJ51" t="str">
        <f>IF(E51="","",IF(②選手情報入力!V60="","",2))</f>
        <v/>
      </c>
      <c r="AM51" t="str">
        <f>IF(②選手情報入力!F60="","",ASC(②選手情報入力!F60))</f>
        <v/>
      </c>
      <c r="AN51" t="str">
        <f>IF(②選手情報入力!F60="","",ASC(②選手情報入力!G60))</f>
        <v/>
      </c>
    </row>
    <row r="52" spans="1:40">
      <c r="A52" t="str">
        <f t="shared" si="0"/>
        <v/>
      </c>
      <c r="B52" t="str">
        <f>IF(E52="","",①団体情報入力!$C$5)</f>
        <v/>
      </c>
      <c r="D52" t="str">
        <f>IF(E52="","",IF(①団体情報入力!C60="","",①団体情報入力!C60))</f>
        <v/>
      </c>
      <c r="E52" t="str">
        <f>IF(②選手情報入力!C61="","",②選手情報入力!C61)</f>
        <v/>
      </c>
      <c r="F52" t="str">
        <f>IF(E52="","",②選手情報入力!D61)</f>
        <v/>
      </c>
      <c r="G52" t="str">
        <f>IF(E52="","",ASC(②選手情報入力!E61))</f>
        <v/>
      </c>
      <c r="H52" t="str">
        <f t="shared" si="1"/>
        <v/>
      </c>
      <c r="I52" t="str">
        <f t="shared" si="2"/>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3"/>
        <v/>
      </c>
      <c r="Q52" t="str">
        <f>IF(E52="","",IF(②選手情報入力!L61="","",IF(K52=1,VLOOKUP(②選手情報入力!L61,種目情報!$A$5:$B$167,2,FALSE),VLOOKUP(②選手情報入力!L61,種目情報!$E$5:$F$142,2,FALSE))))</f>
        <v/>
      </c>
      <c r="R52" t="str">
        <f>IF(E52="","",IF(②選手情報入力!M61="","",②選手情報入力!M61))</f>
        <v/>
      </c>
      <c r="S52" s="29"/>
      <c r="T52" t="str">
        <f>IF(E52="","",IF(②選手情報入力!L61="","",IF(K52=1,VLOOKUP(②選手情報入力!L61,種目情報!$A$5:$C$135,3,FALSE),VLOOKUP(②選手情報入力!L61,種目情報!$E$5:$G$135,3,FALSE))))</f>
        <v/>
      </c>
      <c r="U52" t="str">
        <f>IF(E52="","",IF(②選手情報入力!O61="","",IF(K52=1,VLOOKUP(②選手情報入力!O61,種目情報!$A$5:$B$151,2,FALSE),VLOOKUP(②選手情報入力!O61,種目情報!$E$5:$F$135,2,FALSE))))</f>
        <v/>
      </c>
      <c r="V52" t="str">
        <f>IF(E52="","",IF(②選手情報入力!P61="","",②選手情報入力!P61))</f>
        <v/>
      </c>
      <c r="W52" s="29" t="str">
        <f>IF(E52="","",IF(②選手情報入力!N61="","",1))</f>
        <v/>
      </c>
      <c r="X52" t="str">
        <f>IF(E52="","",IF(②選手情報入力!O61="","",IF(K52=1,VLOOKUP(②選手情報入力!O61,種目情報!$A$5:$C$135,3,FALSE),VLOOKUP(②選手情報入力!O61,種目情報!$E$5:$G$135,3,FALSE))))</f>
        <v/>
      </c>
      <c r="Y52" t="str">
        <f>IF(E52="","",IF(②選手情報入力!R61="","",IF(K52=1,VLOOKUP(②選手情報入力!R61,種目情報!$A$5:$B$151,2,FALSE),VLOOKUP(②選手情報入力!R61,種目情報!$E$5:$F$135,2,FALSE))))</f>
        <v/>
      </c>
      <c r="Z52" t="str">
        <f>IF(E52="","",IF(②選手情報入力!S61="","",②選手情報入力!S61))</f>
        <v/>
      </c>
      <c r="AA52" s="29" t="str">
        <f>IF(E52="","",IF(②選手情報入力!Q61="","",1))</f>
        <v/>
      </c>
      <c r="AB52" t="str">
        <f>IF(E52="","",IF(②選手情報入力!R61="","",IF(K52=1,VLOOKUP(②選手情報入力!R61,種目情報!$A$5:$C$135,3,FALSE),VLOOKUP(②選手情報入力!R61,種目情報!$E$5:$G$135,3,FALSE))))</f>
        <v/>
      </c>
      <c r="AC52" t="str">
        <f>IF(E52="","",IF(②選手情報入力!T61="","",IF(K52=1,種目情報!$J$4,種目情報!$J$6)))</f>
        <v/>
      </c>
      <c r="AD52" t="str">
        <f>IF(E52="","",IF(②選手情報入力!T61="","",IF(K52=1,IF(②選手情報入力!$U$7="","",②選手情報入力!$U$7),IF(②選手情報入力!$U$8="","",②選手情報入力!$U$8))))</f>
        <v/>
      </c>
      <c r="AE52" t="str">
        <f>IF(E52="","",IF(②選手情報入力!T61="","",IF(K52=1,IF(②選手情報入力!$T$7="",0,1),IF(②選手情報入力!$T$8="",0,1))))</f>
        <v/>
      </c>
      <c r="AF52" t="str">
        <f>IF(E52="","",IF(②選手情報入力!T61="","",2))</f>
        <v/>
      </c>
      <c r="AG52" t="str">
        <f>IF(E52="","",IF(②選手情報入力!V61="","",IF(K52=1,種目情報!$J$5,種目情報!$J$7)))</f>
        <v/>
      </c>
      <c r="AH52" t="str">
        <f>IF(E52="","",IF(②選手情報入力!V61="","",IF(K52=1,IF(②選手情報入力!$W$7="","",②選手情報入力!$W$7),IF(②選手情報入力!$W$8="","",②選手情報入力!$W$8))))</f>
        <v/>
      </c>
      <c r="AI52" t="str">
        <f>IF(E52="","",IF(②選手情報入力!V61="","",IF(K52=1,IF(②選手情報入力!$V$7="",0,1),IF(②選手情報入力!$V$8="",0,1))))</f>
        <v/>
      </c>
      <c r="AJ52" t="str">
        <f>IF(E52="","",IF(②選手情報入力!V61="","",2))</f>
        <v/>
      </c>
      <c r="AM52" t="str">
        <f>IF(②選手情報入力!F61="","",ASC(②選手情報入力!F61))</f>
        <v/>
      </c>
      <c r="AN52" t="str">
        <f>IF(②選手情報入力!F61="","",ASC(②選手情報入力!G61))</f>
        <v/>
      </c>
    </row>
    <row r="53" spans="1:40">
      <c r="A53" t="str">
        <f t="shared" si="0"/>
        <v/>
      </c>
      <c r="B53" t="str">
        <f>IF(E53="","",①団体情報入力!$C$5)</f>
        <v/>
      </c>
      <c r="D53" t="str">
        <f>IF(E53="","",IF(①団体情報入力!C61="","",①団体情報入力!C61))</f>
        <v/>
      </c>
      <c r="E53" t="str">
        <f>IF(②選手情報入力!C62="","",②選手情報入力!C62)</f>
        <v/>
      </c>
      <c r="F53" t="str">
        <f>IF(E53="","",②選手情報入力!D62)</f>
        <v/>
      </c>
      <c r="G53" t="str">
        <f>IF(E53="","",ASC(②選手情報入力!E62))</f>
        <v/>
      </c>
      <c r="H53" t="str">
        <f t="shared" si="1"/>
        <v/>
      </c>
      <c r="I53" t="str">
        <f t="shared" si="2"/>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3"/>
        <v/>
      </c>
      <c r="Q53" t="str">
        <f>IF(E53="","",IF(②選手情報入力!L62="","",IF(K53=1,VLOOKUP(②選手情報入力!L62,種目情報!$A$5:$B$167,2,FALSE),VLOOKUP(②選手情報入力!L62,種目情報!$E$5:$F$142,2,FALSE))))</f>
        <v/>
      </c>
      <c r="R53" t="str">
        <f>IF(E53="","",IF(②選手情報入力!M62="","",②選手情報入力!M62))</f>
        <v/>
      </c>
      <c r="S53" s="29"/>
      <c r="T53" t="str">
        <f>IF(E53="","",IF(②選手情報入力!L62="","",IF(K53=1,VLOOKUP(②選手情報入力!L62,種目情報!$A$5:$C$135,3,FALSE),VLOOKUP(②選手情報入力!L62,種目情報!$E$5:$G$135,3,FALSE))))</f>
        <v/>
      </c>
      <c r="U53" t="str">
        <f>IF(E53="","",IF(②選手情報入力!O62="","",IF(K53=1,VLOOKUP(②選手情報入力!O62,種目情報!$A$5:$B$151,2,FALSE),VLOOKUP(②選手情報入力!O62,種目情報!$E$5:$F$135,2,FALSE))))</f>
        <v/>
      </c>
      <c r="V53" t="str">
        <f>IF(E53="","",IF(②選手情報入力!P62="","",②選手情報入力!P62))</f>
        <v/>
      </c>
      <c r="W53" s="29" t="str">
        <f>IF(E53="","",IF(②選手情報入力!N62="","",1))</f>
        <v/>
      </c>
      <c r="X53" t="str">
        <f>IF(E53="","",IF(②選手情報入力!O62="","",IF(K53=1,VLOOKUP(②選手情報入力!O62,種目情報!$A$5:$C$135,3,FALSE),VLOOKUP(②選手情報入力!O62,種目情報!$E$5:$G$135,3,FALSE))))</f>
        <v/>
      </c>
      <c r="Y53" t="str">
        <f>IF(E53="","",IF(②選手情報入力!R62="","",IF(K53=1,VLOOKUP(②選手情報入力!R62,種目情報!$A$5:$B$151,2,FALSE),VLOOKUP(②選手情報入力!R62,種目情報!$E$5:$F$135,2,FALSE))))</f>
        <v/>
      </c>
      <c r="Z53" t="str">
        <f>IF(E53="","",IF(②選手情報入力!S62="","",②選手情報入力!S62))</f>
        <v/>
      </c>
      <c r="AA53" s="29" t="str">
        <f>IF(E53="","",IF(②選手情報入力!Q62="","",1))</f>
        <v/>
      </c>
      <c r="AB53" t="str">
        <f>IF(E53="","",IF(②選手情報入力!R62="","",IF(K53=1,VLOOKUP(②選手情報入力!R62,種目情報!$A$5:$C$135,3,FALSE),VLOOKUP(②選手情報入力!R62,種目情報!$E$5:$G$135,3,FALSE))))</f>
        <v/>
      </c>
      <c r="AC53" t="str">
        <f>IF(E53="","",IF(②選手情報入力!T62="","",IF(K53=1,種目情報!$J$4,種目情報!$J$6)))</f>
        <v/>
      </c>
      <c r="AD53" t="str">
        <f>IF(E53="","",IF(②選手情報入力!T62="","",IF(K53=1,IF(②選手情報入力!$U$7="","",②選手情報入力!$U$7),IF(②選手情報入力!$U$8="","",②選手情報入力!$U$8))))</f>
        <v/>
      </c>
      <c r="AE53" t="str">
        <f>IF(E53="","",IF(②選手情報入力!T62="","",IF(K53=1,IF(②選手情報入力!$T$7="",0,1),IF(②選手情報入力!$T$8="",0,1))))</f>
        <v/>
      </c>
      <c r="AF53" t="str">
        <f>IF(E53="","",IF(②選手情報入力!T62="","",2))</f>
        <v/>
      </c>
      <c r="AG53" t="str">
        <f>IF(E53="","",IF(②選手情報入力!V62="","",IF(K53=1,種目情報!$J$5,種目情報!$J$7)))</f>
        <v/>
      </c>
      <c r="AH53" t="str">
        <f>IF(E53="","",IF(②選手情報入力!V62="","",IF(K53=1,IF(②選手情報入力!$W$7="","",②選手情報入力!$W$7),IF(②選手情報入力!$W$8="","",②選手情報入力!$W$8))))</f>
        <v/>
      </c>
      <c r="AI53" t="str">
        <f>IF(E53="","",IF(②選手情報入力!V62="","",IF(K53=1,IF(②選手情報入力!$V$7="",0,1),IF(②選手情報入力!$V$8="",0,1))))</f>
        <v/>
      </c>
      <c r="AJ53" t="str">
        <f>IF(E53="","",IF(②選手情報入力!V62="","",2))</f>
        <v/>
      </c>
      <c r="AM53" t="str">
        <f>IF(②選手情報入力!F62="","",ASC(②選手情報入力!F62))</f>
        <v/>
      </c>
      <c r="AN53" t="str">
        <f>IF(②選手情報入力!F62="","",ASC(②選手情報入力!G62))</f>
        <v/>
      </c>
    </row>
    <row r="54" spans="1:40">
      <c r="A54" t="str">
        <f t="shared" si="0"/>
        <v/>
      </c>
      <c r="B54" t="str">
        <f>IF(E54="","",①団体情報入力!$C$5)</f>
        <v/>
      </c>
      <c r="D54" t="str">
        <f>IF(E54="","",IF(①団体情報入力!C62="","",①団体情報入力!C62))</f>
        <v/>
      </c>
      <c r="E54" t="str">
        <f>IF(②選手情報入力!C63="","",②選手情報入力!C63)</f>
        <v/>
      </c>
      <c r="F54" t="str">
        <f>IF(E54="","",②選手情報入力!D63)</f>
        <v/>
      </c>
      <c r="G54" t="str">
        <f>IF(E54="","",ASC(②選手情報入力!E63))</f>
        <v/>
      </c>
      <c r="H54" t="str">
        <f t="shared" si="1"/>
        <v/>
      </c>
      <c r="I54" t="str">
        <f t="shared" si="2"/>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3"/>
        <v/>
      </c>
      <c r="Q54" t="str">
        <f>IF(E54="","",IF(②選手情報入力!L63="","",IF(K54=1,VLOOKUP(②選手情報入力!L63,種目情報!$A$5:$B$167,2,FALSE),VLOOKUP(②選手情報入力!L63,種目情報!$E$5:$F$142,2,FALSE))))</f>
        <v/>
      </c>
      <c r="R54" t="str">
        <f>IF(E54="","",IF(②選手情報入力!M63="","",②選手情報入力!M63))</f>
        <v/>
      </c>
      <c r="S54" s="29"/>
      <c r="T54" t="str">
        <f>IF(E54="","",IF(②選手情報入力!L63="","",IF(K54=1,VLOOKUP(②選手情報入力!L63,種目情報!$A$5:$C$135,3,FALSE),VLOOKUP(②選手情報入力!L63,種目情報!$E$5:$G$135,3,FALSE))))</f>
        <v/>
      </c>
      <c r="U54" t="str">
        <f>IF(E54="","",IF(②選手情報入力!O63="","",IF(K54=1,VLOOKUP(②選手情報入力!O63,種目情報!$A$5:$B$151,2,FALSE),VLOOKUP(②選手情報入力!O63,種目情報!$E$5:$F$135,2,FALSE))))</f>
        <v/>
      </c>
      <c r="V54" t="str">
        <f>IF(E54="","",IF(②選手情報入力!P63="","",②選手情報入力!P63))</f>
        <v/>
      </c>
      <c r="W54" s="29" t="str">
        <f>IF(E54="","",IF(②選手情報入力!N63="","",1))</f>
        <v/>
      </c>
      <c r="X54" t="str">
        <f>IF(E54="","",IF(②選手情報入力!O63="","",IF(K54=1,VLOOKUP(②選手情報入力!O63,種目情報!$A$5:$C$135,3,FALSE),VLOOKUP(②選手情報入力!O63,種目情報!$E$5:$G$135,3,FALSE))))</f>
        <v/>
      </c>
      <c r="Y54" t="str">
        <f>IF(E54="","",IF(②選手情報入力!R63="","",IF(K54=1,VLOOKUP(②選手情報入力!R63,種目情報!$A$5:$B$151,2,FALSE),VLOOKUP(②選手情報入力!R63,種目情報!$E$5:$F$135,2,FALSE))))</f>
        <v/>
      </c>
      <c r="Z54" t="str">
        <f>IF(E54="","",IF(②選手情報入力!S63="","",②選手情報入力!S63))</f>
        <v/>
      </c>
      <c r="AA54" s="29" t="str">
        <f>IF(E54="","",IF(②選手情報入力!Q63="","",1))</f>
        <v/>
      </c>
      <c r="AB54" t="str">
        <f>IF(E54="","",IF(②選手情報入力!R63="","",IF(K54=1,VLOOKUP(②選手情報入力!R63,種目情報!$A$5:$C$135,3,FALSE),VLOOKUP(②選手情報入力!R63,種目情報!$E$5:$G$135,3,FALSE))))</f>
        <v/>
      </c>
      <c r="AC54" t="str">
        <f>IF(E54="","",IF(②選手情報入力!T63="","",IF(K54=1,種目情報!$J$4,種目情報!$J$6)))</f>
        <v/>
      </c>
      <c r="AD54" t="str">
        <f>IF(E54="","",IF(②選手情報入力!T63="","",IF(K54=1,IF(②選手情報入力!$U$7="","",②選手情報入力!$U$7),IF(②選手情報入力!$U$8="","",②選手情報入力!$U$8))))</f>
        <v/>
      </c>
      <c r="AE54" t="str">
        <f>IF(E54="","",IF(②選手情報入力!T63="","",IF(K54=1,IF(②選手情報入力!$T$7="",0,1),IF(②選手情報入力!$T$8="",0,1))))</f>
        <v/>
      </c>
      <c r="AF54" t="str">
        <f>IF(E54="","",IF(②選手情報入力!T63="","",2))</f>
        <v/>
      </c>
      <c r="AG54" t="str">
        <f>IF(E54="","",IF(②選手情報入力!V63="","",IF(K54=1,種目情報!$J$5,種目情報!$J$7)))</f>
        <v/>
      </c>
      <c r="AH54" t="str">
        <f>IF(E54="","",IF(②選手情報入力!V63="","",IF(K54=1,IF(②選手情報入力!$W$7="","",②選手情報入力!$W$7),IF(②選手情報入力!$W$8="","",②選手情報入力!$W$8))))</f>
        <v/>
      </c>
      <c r="AI54" t="str">
        <f>IF(E54="","",IF(②選手情報入力!V63="","",IF(K54=1,IF(②選手情報入力!$V$7="",0,1),IF(②選手情報入力!$V$8="",0,1))))</f>
        <v/>
      </c>
      <c r="AJ54" t="str">
        <f>IF(E54="","",IF(②選手情報入力!V63="","",2))</f>
        <v/>
      </c>
      <c r="AM54" t="str">
        <f>IF(②選手情報入力!F63="","",ASC(②選手情報入力!F63))</f>
        <v/>
      </c>
      <c r="AN54" t="str">
        <f>IF(②選手情報入力!F63="","",ASC(②選手情報入力!G63))</f>
        <v/>
      </c>
    </row>
    <row r="55" spans="1:40">
      <c r="A55" t="str">
        <f t="shared" si="0"/>
        <v/>
      </c>
      <c r="B55" t="str">
        <f>IF(E55="","",①団体情報入力!$C$5)</f>
        <v/>
      </c>
      <c r="D55" t="str">
        <f>IF(E55="","",IF(①団体情報入力!C63="","",①団体情報入力!C63))</f>
        <v/>
      </c>
      <c r="E55" t="str">
        <f>IF(②選手情報入力!C64="","",②選手情報入力!C64)</f>
        <v/>
      </c>
      <c r="F55" t="str">
        <f>IF(E55="","",②選手情報入力!D64)</f>
        <v/>
      </c>
      <c r="G55" t="str">
        <f>IF(E55="","",ASC(②選手情報入力!E64))</f>
        <v/>
      </c>
      <c r="H55" t="str">
        <f t="shared" si="1"/>
        <v/>
      </c>
      <c r="I55" t="str">
        <f t="shared" si="2"/>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3"/>
        <v/>
      </c>
      <c r="Q55" t="str">
        <f>IF(E55="","",IF(②選手情報入力!L64="","",IF(K55=1,VLOOKUP(②選手情報入力!L64,種目情報!$A$5:$B$167,2,FALSE),VLOOKUP(②選手情報入力!L64,種目情報!$E$5:$F$142,2,FALSE))))</f>
        <v/>
      </c>
      <c r="R55" t="str">
        <f>IF(E55="","",IF(②選手情報入力!M64="","",②選手情報入力!M64))</f>
        <v/>
      </c>
      <c r="S55" s="29"/>
      <c r="T55" t="str">
        <f>IF(E55="","",IF(②選手情報入力!L64="","",IF(K55=1,VLOOKUP(②選手情報入力!L64,種目情報!$A$5:$C$135,3,FALSE),VLOOKUP(②選手情報入力!L64,種目情報!$E$5:$G$135,3,FALSE))))</f>
        <v/>
      </c>
      <c r="U55" t="str">
        <f>IF(E55="","",IF(②選手情報入力!O64="","",IF(K55=1,VLOOKUP(②選手情報入力!O64,種目情報!$A$5:$B$151,2,FALSE),VLOOKUP(②選手情報入力!O64,種目情報!$E$5:$F$135,2,FALSE))))</f>
        <v/>
      </c>
      <c r="V55" t="str">
        <f>IF(E55="","",IF(②選手情報入力!P64="","",②選手情報入力!P64))</f>
        <v/>
      </c>
      <c r="W55" s="29" t="str">
        <f>IF(E55="","",IF(②選手情報入力!N64="","",1))</f>
        <v/>
      </c>
      <c r="X55" t="str">
        <f>IF(E55="","",IF(②選手情報入力!O64="","",IF(K55=1,VLOOKUP(②選手情報入力!O64,種目情報!$A$5:$C$135,3,FALSE),VLOOKUP(②選手情報入力!O64,種目情報!$E$5:$G$135,3,FALSE))))</f>
        <v/>
      </c>
      <c r="Y55" t="str">
        <f>IF(E55="","",IF(②選手情報入力!R64="","",IF(K55=1,VLOOKUP(②選手情報入力!R64,種目情報!$A$5:$B$151,2,FALSE),VLOOKUP(②選手情報入力!R64,種目情報!$E$5:$F$135,2,FALSE))))</f>
        <v/>
      </c>
      <c r="Z55" t="str">
        <f>IF(E55="","",IF(②選手情報入力!S64="","",②選手情報入力!S64))</f>
        <v/>
      </c>
      <c r="AA55" s="29" t="str">
        <f>IF(E55="","",IF(②選手情報入力!Q64="","",1))</f>
        <v/>
      </c>
      <c r="AB55" t="str">
        <f>IF(E55="","",IF(②選手情報入力!R64="","",IF(K55=1,VLOOKUP(②選手情報入力!R64,種目情報!$A$5:$C$135,3,FALSE),VLOOKUP(②選手情報入力!R64,種目情報!$E$5:$G$135,3,FALSE))))</f>
        <v/>
      </c>
      <c r="AC55" t="str">
        <f>IF(E55="","",IF(②選手情報入力!T64="","",IF(K55=1,種目情報!$J$4,種目情報!$J$6)))</f>
        <v/>
      </c>
      <c r="AD55" t="str">
        <f>IF(E55="","",IF(②選手情報入力!T64="","",IF(K55=1,IF(②選手情報入力!$U$7="","",②選手情報入力!$U$7),IF(②選手情報入力!$U$8="","",②選手情報入力!$U$8))))</f>
        <v/>
      </c>
      <c r="AE55" t="str">
        <f>IF(E55="","",IF(②選手情報入力!T64="","",IF(K55=1,IF(②選手情報入力!$T$7="",0,1),IF(②選手情報入力!$T$8="",0,1))))</f>
        <v/>
      </c>
      <c r="AF55" t="str">
        <f>IF(E55="","",IF(②選手情報入力!T64="","",2))</f>
        <v/>
      </c>
      <c r="AG55" t="str">
        <f>IF(E55="","",IF(②選手情報入力!V64="","",IF(K55=1,種目情報!$J$5,種目情報!$J$7)))</f>
        <v/>
      </c>
      <c r="AH55" t="str">
        <f>IF(E55="","",IF(②選手情報入力!V64="","",IF(K55=1,IF(②選手情報入力!$W$7="","",②選手情報入力!$W$7),IF(②選手情報入力!$W$8="","",②選手情報入力!$W$8))))</f>
        <v/>
      </c>
      <c r="AI55" t="str">
        <f>IF(E55="","",IF(②選手情報入力!V64="","",IF(K55=1,IF(②選手情報入力!$V$7="",0,1),IF(②選手情報入力!$V$8="",0,1))))</f>
        <v/>
      </c>
      <c r="AJ55" t="str">
        <f>IF(E55="","",IF(②選手情報入力!V64="","",2))</f>
        <v/>
      </c>
      <c r="AM55" t="str">
        <f>IF(②選手情報入力!F64="","",ASC(②選手情報入力!F64))</f>
        <v/>
      </c>
      <c r="AN55" t="str">
        <f>IF(②選手情報入力!F64="","",ASC(②選手情報入力!G64))</f>
        <v/>
      </c>
    </row>
    <row r="56" spans="1:40">
      <c r="A56" t="str">
        <f t="shared" si="0"/>
        <v/>
      </c>
      <c r="B56" t="str">
        <f>IF(E56="","",①団体情報入力!$C$5)</f>
        <v/>
      </c>
      <c r="D56" t="str">
        <f>IF(E56="","",IF(①団体情報入力!C64="","",①団体情報入力!C64))</f>
        <v/>
      </c>
      <c r="E56" t="str">
        <f>IF(②選手情報入力!C65="","",②選手情報入力!C65)</f>
        <v/>
      </c>
      <c r="F56" t="str">
        <f>IF(E56="","",②選手情報入力!D65)</f>
        <v/>
      </c>
      <c r="G56" t="str">
        <f>IF(E56="","",ASC(②選手情報入力!E65))</f>
        <v/>
      </c>
      <c r="H56" t="str">
        <f t="shared" si="1"/>
        <v/>
      </c>
      <c r="I56" t="str">
        <f t="shared" si="2"/>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3"/>
        <v/>
      </c>
      <c r="Q56" t="str">
        <f>IF(E56="","",IF(②選手情報入力!L65="","",IF(K56=1,VLOOKUP(②選手情報入力!L65,種目情報!$A$5:$B$167,2,FALSE),VLOOKUP(②選手情報入力!L65,種目情報!$E$5:$F$142,2,FALSE))))</f>
        <v/>
      </c>
      <c r="R56" t="str">
        <f>IF(E56="","",IF(②選手情報入力!M65="","",②選手情報入力!M65))</f>
        <v/>
      </c>
      <c r="S56" s="29"/>
      <c r="T56" t="str">
        <f>IF(E56="","",IF(②選手情報入力!L65="","",IF(K56=1,VLOOKUP(②選手情報入力!L65,種目情報!$A$5:$C$135,3,FALSE),VLOOKUP(②選手情報入力!L65,種目情報!$E$5:$G$135,3,FALSE))))</f>
        <v/>
      </c>
      <c r="U56" t="str">
        <f>IF(E56="","",IF(②選手情報入力!O65="","",IF(K56=1,VLOOKUP(②選手情報入力!O65,種目情報!$A$5:$B$151,2,FALSE),VLOOKUP(②選手情報入力!O65,種目情報!$E$5:$F$135,2,FALSE))))</f>
        <v/>
      </c>
      <c r="V56" t="str">
        <f>IF(E56="","",IF(②選手情報入力!P65="","",②選手情報入力!P65))</f>
        <v/>
      </c>
      <c r="W56" s="29" t="str">
        <f>IF(E56="","",IF(②選手情報入力!N65="","",1))</f>
        <v/>
      </c>
      <c r="X56" t="str">
        <f>IF(E56="","",IF(②選手情報入力!O65="","",IF(K56=1,VLOOKUP(②選手情報入力!O65,種目情報!$A$5:$C$135,3,FALSE),VLOOKUP(②選手情報入力!O65,種目情報!$E$5:$G$135,3,FALSE))))</f>
        <v/>
      </c>
      <c r="Y56" t="str">
        <f>IF(E56="","",IF(②選手情報入力!R65="","",IF(K56=1,VLOOKUP(②選手情報入力!R65,種目情報!$A$5:$B$151,2,FALSE),VLOOKUP(②選手情報入力!R65,種目情報!$E$5:$F$135,2,FALSE))))</f>
        <v/>
      </c>
      <c r="Z56" t="str">
        <f>IF(E56="","",IF(②選手情報入力!S65="","",②選手情報入力!S65))</f>
        <v/>
      </c>
      <c r="AA56" s="29" t="str">
        <f>IF(E56="","",IF(②選手情報入力!Q65="","",1))</f>
        <v/>
      </c>
      <c r="AB56" t="str">
        <f>IF(E56="","",IF(②選手情報入力!R65="","",IF(K56=1,VLOOKUP(②選手情報入力!R65,種目情報!$A$5:$C$135,3,FALSE),VLOOKUP(②選手情報入力!R65,種目情報!$E$5:$G$135,3,FALSE))))</f>
        <v/>
      </c>
      <c r="AC56" t="str">
        <f>IF(E56="","",IF(②選手情報入力!T65="","",IF(K56=1,種目情報!$J$4,種目情報!$J$6)))</f>
        <v/>
      </c>
      <c r="AD56" t="str">
        <f>IF(E56="","",IF(②選手情報入力!T65="","",IF(K56=1,IF(②選手情報入力!$U$7="","",②選手情報入力!$U$7),IF(②選手情報入力!$U$8="","",②選手情報入力!$U$8))))</f>
        <v/>
      </c>
      <c r="AE56" t="str">
        <f>IF(E56="","",IF(②選手情報入力!T65="","",IF(K56=1,IF(②選手情報入力!$T$7="",0,1),IF(②選手情報入力!$T$8="",0,1))))</f>
        <v/>
      </c>
      <c r="AF56" t="str">
        <f>IF(E56="","",IF(②選手情報入力!T65="","",2))</f>
        <v/>
      </c>
      <c r="AG56" t="str">
        <f>IF(E56="","",IF(②選手情報入力!V65="","",IF(K56=1,種目情報!$J$5,種目情報!$J$7)))</f>
        <v/>
      </c>
      <c r="AH56" t="str">
        <f>IF(E56="","",IF(②選手情報入力!V65="","",IF(K56=1,IF(②選手情報入力!$W$7="","",②選手情報入力!$W$7),IF(②選手情報入力!$W$8="","",②選手情報入力!$W$8))))</f>
        <v/>
      </c>
      <c r="AI56" t="str">
        <f>IF(E56="","",IF(②選手情報入力!V65="","",IF(K56=1,IF(②選手情報入力!$V$7="",0,1),IF(②選手情報入力!$V$8="",0,1))))</f>
        <v/>
      </c>
      <c r="AJ56" t="str">
        <f>IF(E56="","",IF(②選手情報入力!V65="","",2))</f>
        <v/>
      </c>
      <c r="AM56" t="str">
        <f>IF(②選手情報入力!F65="","",ASC(②選手情報入力!F65))</f>
        <v/>
      </c>
      <c r="AN56" t="str">
        <f>IF(②選手情報入力!F65="","",ASC(②選手情報入力!G65))</f>
        <v/>
      </c>
    </row>
    <row r="57" spans="1:40">
      <c r="A57" t="str">
        <f t="shared" si="0"/>
        <v/>
      </c>
      <c r="B57" t="str">
        <f>IF(E57="","",①団体情報入力!$C$5)</f>
        <v/>
      </c>
      <c r="D57" t="str">
        <f>IF(E57="","",IF(①団体情報入力!C65="","",①団体情報入力!C65))</f>
        <v/>
      </c>
      <c r="E57" t="str">
        <f>IF(②選手情報入力!C66="","",②選手情報入力!C66)</f>
        <v/>
      </c>
      <c r="F57" t="str">
        <f>IF(E57="","",②選手情報入力!D66)</f>
        <v/>
      </c>
      <c r="G57" t="str">
        <f>IF(E57="","",ASC(②選手情報入力!E66))</f>
        <v/>
      </c>
      <c r="H57" t="str">
        <f t="shared" si="1"/>
        <v/>
      </c>
      <c r="I57" t="str">
        <f t="shared" si="2"/>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3"/>
        <v/>
      </c>
      <c r="Q57" t="str">
        <f>IF(E57="","",IF(②選手情報入力!L66="","",IF(K57=1,VLOOKUP(②選手情報入力!L66,種目情報!$A$5:$B$167,2,FALSE),VLOOKUP(②選手情報入力!L66,種目情報!$E$5:$F$142,2,FALSE))))</f>
        <v/>
      </c>
      <c r="R57" t="str">
        <f>IF(E57="","",IF(②選手情報入力!M66="","",②選手情報入力!M66))</f>
        <v/>
      </c>
      <c r="S57" s="29"/>
      <c r="T57" t="str">
        <f>IF(E57="","",IF(②選手情報入力!L66="","",IF(K57=1,VLOOKUP(②選手情報入力!L66,種目情報!$A$5:$C$135,3,FALSE),VLOOKUP(②選手情報入力!L66,種目情報!$E$5:$G$135,3,FALSE))))</f>
        <v/>
      </c>
      <c r="U57" t="str">
        <f>IF(E57="","",IF(②選手情報入力!O66="","",IF(K57=1,VLOOKUP(②選手情報入力!O66,種目情報!$A$5:$B$151,2,FALSE),VLOOKUP(②選手情報入力!O66,種目情報!$E$5:$F$135,2,FALSE))))</f>
        <v/>
      </c>
      <c r="V57" t="str">
        <f>IF(E57="","",IF(②選手情報入力!P66="","",②選手情報入力!P66))</f>
        <v/>
      </c>
      <c r="W57" s="29" t="str">
        <f>IF(E57="","",IF(②選手情報入力!N66="","",1))</f>
        <v/>
      </c>
      <c r="X57" t="str">
        <f>IF(E57="","",IF(②選手情報入力!O66="","",IF(K57=1,VLOOKUP(②選手情報入力!O66,種目情報!$A$5:$C$135,3,FALSE),VLOOKUP(②選手情報入力!O66,種目情報!$E$5:$G$135,3,FALSE))))</f>
        <v/>
      </c>
      <c r="Y57" t="str">
        <f>IF(E57="","",IF(②選手情報入力!R66="","",IF(K57=1,VLOOKUP(②選手情報入力!R66,種目情報!$A$5:$B$151,2,FALSE),VLOOKUP(②選手情報入力!R66,種目情報!$E$5:$F$135,2,FALSE))))</f>
        <v/>
      </c>
      <c r="Z57" t="str">
        <f>IF(E57="","",IF(②選手情報入力!S66="","",②選手情報入力!S66))</f>
        <v/>
      </c>
      <c r="AA57" s="29" t="str">
        <f>IF(E57="","",IF(②選手情報入力!Q66="","",1))</f>
        <v/>
      </c>
      <c r="AB57" t="str">
        <f>IF(E57="","",IF(②選手情報入力!R66="","",IF(K57=1,VLOOKUP(②選手情報入力!R66,種目情報!$A$5:$C$135,3,FALSE),VLOOKUP(②選手情報入力!R66,種目情報!$E$5:$G$135,3,FALSE))))</f>
        <v/>
      </c>
      <c r="AC57" t="str">
        <f>IF(E57="","",IF(②選手情報入力!T66="","",IF(K57=1,種目情報!$J$4,種目情報!$J$6)))</f>
        <v/>
      </c>
      <c r="AD57" t="str">
        <f>IF(E57="","",IF(②選手情報入力!T66="","",IF(K57=1,IF(②選手情報入力!$U$7="","",②選手情報入力!$U$7),IF(②選手情報入力!$U$8="","",②選手情報入力!$U$8))))</f>
        <v/>
      </c>
      <c r="AE57" t="str">
        <f>IF(E57="","",IF(②選手情報入力!T66="","",IF(K57=1,IF(②選手情報入力!$T$7="",0,1),IF(②選手情報入力!$T$8="",0,1))))</f>
        <v/>
      </c>
      <c r="AF57" t="str">
        <f>IF(E57="","",IF(②選手情報入力!T66="","",2))</f>
        <v/>
      </c>
      <c r="AG57" t="str">
        <f>IF(E57="","",IF(②選手情報入力!V66="","",IF(K57=1,種目情報!$J$5,種目情報!$J$7)))</f>
        <v/>
      </c>
      <c r="AH57" t="str">
        <f>IF(E57="","",IF(②選手情報入力!V66="","",IF(K57=1,IF(②選手情報入力!$W$7="","",②選手情報入力!$W$7),IF(②選手情報入力!$W$8="","",②選手情報入力!$W$8))))</f>
        <v/>
      </c>
      <c r="AI57" t="str">
        <f>IF(E57="","",IF(②選手情報入力!V66="","",IF(K57=1,IF(②選手情報入力!$V$7="",0,1),IF(②選手情報入力!$V$8="",0,1))))</f>
        <v/>
      </c>
      <c r="AJ57" t="str">
        <f>IF(E57="","",IF(②選手情報入力!V66="","",2))</f>
        <v/>
      </c>
      <c r="AM57" t="str">
        <f>IF(②選手情報入力!F66="","",ASC(②選手情報入力!F66))</f>
        <v/>
      </c>
      <c r="AN57" t="str">
        <f>IF(②選手情報入力!F66="","",ASC(②選手情報入力!G66))</f>
        <v/>
      </c>
    </row>
    <row r="58" spans="1:40">
      <c r="A58" t="str">
        <f t="shared" si="0"/>
        <v/>
      </c>
      <c r="B58" t="str">
        <f>IF(E58="","",①団体情報入力!$C$5)</f>
        <v/>
      </c>
      <c r="D58" t="str">
        <f>IF(E58="","",IF(①団体情報入力!C66="","",①団体情報入力!C66))</f>
        <v/>
      </c>
      <c r="E58" t="str">
        <f>IF(②選手情報入力!C67="","",②選手情報入力!C67)</f>
        <v/>
      </c>
      <c r="F58" t="str">
        <f>IF(E58="","",②選手情報入力!D67)</f>
        <v/>
      </c>
      <c r="G58" t="str">
        <f>IF(E58="","",ASC(②選手情報入力!E67))</f>
        <v/>
      </c>
      <c r="H58" t="str">
        <f t="shared" si="1"/>
        <v/>
      </c>
      <c r="I58" t="str">
        <f t="shared" si="2"/>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3"/>
        <v/>
      </c>
      <c r="Q58" t="str">
        <f>IF(E58="","",IF(②選手情報入力!L67="","",IF(K58=1,VLOOKUP(②選手情報入力!L67,種目情報!$A$5:$B$167,2,FALSE),VLOOKUP(②選手情報入力!L67,種目情報!$E$5:$F$142,2,FALSE))))</f>
        <v/>
      </c>
      <c r="R58" t="str">
        <f>IF(E58="","",IF(②選手情報入力!M67="","",②選手情報入力!M67))</f>
        <v/>
      </c>
      <c r="S58" s="29"/>
      <c r="T58" t="str">
        <f>IF(E58="","",IF(②選手情報入力!L67="","",IF(K58=1,VLOOKUP(②選手情報入力!L67,種目情報!$A$5:$C$135,3,FALSE),VLOOKUP(②選手情報入力!L67,種目情報!$E$5:$G$135,3,FALSE))))</f>
        <v/>
      </c>
      <c r="U58" t="str">
        <f>IF(E58="","",IF(②選手情報入力!O67="","",IF(K58=1,VLOOKUP(②選手情報入力!O67,種目情報!$A$5:$B$151,2,FALSE),VLOOKUP(②選手情報入力!O67,種目情報!$E$5:$F$135,2,FALSE))))</f>
        <v/>
      </c>
      <c r="V58" t="str">
        <f>IF(E58="","",IF(②選手情報入力!P67="","",②選手情報入力!P67))</f>
        <v/>
      </c>
      <c r="W58" s="29" t="str">
        <f>IF(E58="","",IF(②選手情報入力!N67="","",1))</f>
        <v/>
      </c>
      <c r="X58" t="str">
        <f>IF(E58="","",IF(②選手情報入力!O67="","",IF(K58=1,VLOOKUP(②選手情報入力!O67,種目情報!$A$5:$C$135,3,FALSE),VLOOKUP(②選手情報入力!O67,種目情報!$E$5:$G$135,3,FALSE))))</f>
        <v/>
      </c>
      <c r="Y58" t="str">
        <f>IF(E58="","",IF(②選手情報入力!R67="","",IF(K58=1,VLOOKUP(②選手情報入力!R67,種目情報!$A$5:$B$151,2,FALSE),VLOOKUP(②選手情報入力!R67,種目情報!$E$5:$F$135,2,FALSE))))</f>
        <v/>
      </c>
      <c r="Z58" t="str">
        <f>IF(E58="","",IF(②選手情報入力!S67="","",②選手情報入力!S67))</f>
        <v/>
      </c>
      <c r="AA58" s="29" t="str">
        <f>IF(E58="","",IF(②選手情報入力!Q67="","",1))</f>
        <v/>
      </c>
      <c r="AB58" t="str">
        <f>IF(E58="","",IF(②選手情報入力!R67="","",IF(K58=1,VLOOKUP(②選手情報入力!R67,種目情報!$A$5:$C$135,3,FALSE),VLOOKUP(②選手情報入力!R67,種目情報!$E$5:$G$135,3,FALSE))))</f>
        <v/>
      </c>
      <c r="AC58" t="str">
        <f>IF(E58="","",IF(②選手情報入力!T67="","",IF(K58=1,種目情報!$J$4,種目情報!$J$6)))</f>
        <v/>
      </c>
      <c r="AD58" t="str">
        <f>IF(E58="","",IF(②選手情報入力!T67="","",IF(K58=1,IF(②選手情報入力!$U$7="","",②選手情報入力!$U$7),IF(②選手情報入力!$U$8="","",②選手情報入力!$U$8))))</f>
        <v/>
      </c>
      <c r="AE58" t="str">
        <f>IF(E58="","",IF(②選手情報入力!T67="","",IF(K58=1,IF(②選手情報入力!$T$7="",0,1),IF(②選手情報入力!$T$8="",0,1))))</f>
        <v/>
      </c>
      <c r="AF58" t="str">
        <f>IF(E58="","",IF(②選手情報入力!T67="","",2))</f>
        <v/>
      </c>
      <c r="AG58" t="str">
        <f>IF(E58="","",IF(②選手情報入力!V67="","",IF(K58=1,種目情報!$J$5,種目情報!$J$7)))</f>
        <v/>
      </c>
      <c r="AH58" t="str">
        <f>IF(E58="","",IF(②選手情報入力!V67="","",IF(K58=1,IF(②選手情報入力!$W$7="","",②選手情報入力!$W$7),IF(②選手情報入力!$W$8="","",②選手情報入力!$W$8))))</f>
        <v/>
      </c>
      <c r="AI58" t="str">
        <f>IF(E58="","",IF(②選手情報入力!V67="","",IF(K58=1,IF(②選手情報入力!$V$7="",0,1),IF(②選手情報入力!$V$8="",0,1))))</f>
        <v/>
      </c>
      <c r="AJ58" t="str">
        <f>IF(E58="","",IF(②選手情報入力!V67="","",2))</f>
        <v/>
      </c>
      <c r="AM58" t="str">
        <f>IF(②選手情報入力!F67="","",ASC(②選手情報入力!F67))</f>
        <v/>
      </c>
      <c r="AN58" t="str">
        <f>IF(②選手情報入力!F67="","",ASC(②選手情報入力!G67))</f>
        <v/>
      </c>
    </row>
    <row r="59" spans="1:40">
      <c r="A59" t="str">
        <f t="shared" si="0"/>
        <v/>
      </c>
      <c r="B59" t="str">
        <f>IF(E59="","",①団体情報入力!$C$5)</f>
        <v/>
      </c>
      <c r="D59" t="str">
        <f>IF(E59="","",IF(①団体情報入力!C67="","",①団体情報入力!C67))</f>
        <v/>
      </c>
      <c r="E59" t="str">
        <f>IF(②選手情報入力!C68="","",②選手情報入力!C68)</f>
        <v/>
      </c>
      <c r="F59" t="str">
        <f>IF(E59="","",②選手情報入力!D68)</f>
        <v/>
      </c>
      <c r="G59" t="str">
        <f>IF(E59="","",ASC(②選手情報入力!E68))</f>
        <v/>
      </c>
      <c r="H59" t="str">
        <f t="shared" si="1"/>
        <v/>
      </c>
      <c r="I59" t="str">
        <f t="shared" si="2"/>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3"/>
        <v/>
      </c>
      <c r="Q59" t="str">
        <f>IF(E59="","",IF(②選手情報入力!L68="","",IF(K59=1,VLOOKUP(②選手情報入力!L68,種目情報!$A$5:$B$167,2,FALSE),VLOOKUP(②選手情報入力!L68,種目情報!$E$5:$F$142,2,FALSE))))</f>
        <v/>
      </c>
      <c r="R59" t="str">
        <f>IF(E59="","",IF(②選手情報入力!M68="","",②選手情報入力!M68))</f>
        <v/>
      </c>
      <c r="S59" s="29"/>
      <c r="T59" t="str">
        <f>IF(E59="","",IF(②選手情報入力!L68="","",IF(K59=1,VLOOKUP(②選手情報入力!L68,種目情報!$A$5:$C$135,3,FALSE),VLOOKUP(②選手情報入力!L68,種目情報!$E$5:$G$135,3,FALSE))))</f>
        <v/>
      </c>
      <c r="U59" t="str">
        <f>IF(E59="","",IF(②選手情報入力!O68="","",IF(K59=1,VLOOKUP(②選手情報入力!O68,種目情報!$A$5:$B$151,2,FALSE),VLOOKUP(②選手情報入力!O68,種目情報!$E$5:$F$135,2,FALSE))))</f>
        <v/>
      </c>
      <c r="V59" t="str">
        <f>IF(E59="","",IF(②選手情報入力!P68="","",②選手情報入力!P68))</f>
        <v/>
      </c>
      <c r="W59" s="29" t="str">
        <f>IF(E59="","",IF(②選手情報入力!N68="","",1))</f>
        <v/>
      </c>
      <c r="X59" t="str">
        <f>IF(E59="","",IF(②選手情報入力!O68="","",IF(K59=1,VLOOKUP(②選手情報入力!O68,種目情報!$A$5:$C$135,3,FALSE),VLOOKUP(②選手情報入力!O68,種目情報!$E$5:$G$135,3,FALSE))))</f>
        <v/>
      </c>
      <c r="Y59" t="str">
        <f>IF(E59="","",IF(②選手情報入力!R68="","",IF(K59=1,VLOOKUP(②選手情報入力!R68,種目情報!$A$5:$B$151,2,FALSE),VLOOKUP(②選手情報入力!R68,種目情報!$E$5:$F$135,2,FALSE))))</f>
        <v/>
      </c>
      <c r="Z59" t="str">
        <f>IF(E59="","",IF(②選手情報入力!S68="","",②選手情報入力!S68))</f>
        <v/>
      </c>
      <c r="AA59" s="29" t="str">
        <f>IF(E59="","",IF(②選手情報入力!Q68="","",1))</f>
        <v/>
      </c>
      <c r="AB59" t="str">
        <f>IF(E59="","",IF(②選手情報入力!R68="","",IF(K59=1,VLOOKUP(②選手情報入力!R68,種目情報!$A$5:$C$135,3,FALSE),VLOOKUP(②選手情報入力!R68,種目情報!$E$5:$G$135,3,FALSE))))</f>
        <v/>
      </c>
      <c r="AC59" t="str">
        <f>IF(E59="","",IF(②選手情報入力!T68="","",IF(K59=1,種目情報!$J$4,種目情報!$J$6)))</f>
        <v/>
      </c>
      <c r="AD59" t="str">
        <f>IF(E59="","",IF(②選手情報入力!T68="","",IF(K59=1,IF(②選手情報入力!$U$7="","",②選手情報入力!$U$7),IF(②選手情報入力!$U$8="","",②選手情報入力!$U$8))))</f>
        <v/>
      </c>
      <c r="AE59" t="str">
        <f>IF(E59="","",IF(②選手情報入力!T68="","",IF(K59=1,IF(②選手情報入力!$T$7="",0,1),IF(②選手情報入力!$T$8="",0,1))))</f>
        <v/>
      </c>
      <c r="AF59" t="str">
        <f>IF(E59="","",IF(②選手情報入力!T68="","",2))</f>
        <v/>
      </c>
      <c r="AG59" t="str">
        <f>IF(E59="","",IF(②選手情報入力!V68="","",IF(K59=1,種目情報!$J$5,種目情報!$J$7)))</f>
        <v/>
      </c>
      <c r="AH59" t="str">
        <f>IF(E59="","",IF(②選手情報入力!V68="","",IF(K59=1,IF(②選手情報入力!$W$7="","",②選手情報入力!$W$7),IF(②選手情報入力!$W$8="","",②選手情報入力!$W$8))))</f>
        <v/>
      </c>
      <c r="AI59" t="str">
        <f>IF(E59="","",IF(②選手情報入力!V68="","",IF(K59=1,IF(②選手情報入力!$V$7="",0,1),IF(②選手情報入力!$V$8="",0,1))))</f>
        <v/>
      </c>
      <c r="AJ59" t="str">
        <f>IF(E59="","",IF(②選手情報入力!V68="","",2))</f>
        <v/>
      </c>
      <c r="AM59" t="str">
        <f>IF(②選手情報入力!F68="","",ASC(②選手情報入力!F68))</f>
        <v/>
      </c>
      <c r="AN59" t="str">
        <f>IF(②選手情報入力!F68="","",ASC(②選手情報入力!G68))</f>
        <v/>
      </c>
    </row>
    <row r="60" spans="1:40">
      <c r="A60" t="str">
        <f t="shared" si="0"/>
        <v/>
      </c>
      <c r="B60" t="str">
        <f>IF(E60="","",①団体情報入力!$C$5)</f>
        <v/>
      </c>
      <c r="D60" t="str">
        <f>IF(E60="","",IF(①団体情報入力!C68="","",①団体情報入力!C68))</f>
        <v/>
      </c>
      <c r="E60" t="str">
        <f>IF(②選手情報入力!C69="","",②選手情報入力!C69)</f>
        <v/>
      </c>
      <c r="F60" t="str">
        <f>IF(E60="","",②選手情報入力!D69)</f>
        <v/>
      </c>
      <c r="G60" t="str">
        <f>IF(E60="","",ASC(②選手情報入力!E69))</f>
        <v/>
      </c>
      <c r="H60" t="str">
        <f t="shared" si="1"/>
        <v/>
      </c>
      <c r="I60" t="str">
        <f t="shared" si="2"/>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3"/>
        <v/>
      </c>
      <c r="Q60" t="str">
        <f>IF(E60="","",IF(②選手情報入力!L69="","",IF(K60=1,VLOOKUP(②選手情報入力!L69,種目情報!$A$5:$B$167,2,FALSE),VLOOKUP(②選手情報入力!L69,種目情報!$E$5:$F$142,2,FALSE))))</f>
        <v/>
      </c>
      <c r="R60" t="str">
        <f>IF(E60="","",IF(②選手情報入力!M69="","",②選手情報入力!M69))</f>
        <v/>
      </c>
      <c r="S60" s="29"/>
      <c r="T60" t="str">
        <f>IF(E60="","",IF(②選手情報入力!L69="","",IF(K60=1,VLOOKUP(②選手情報入力!L69,種目情報!$A$5:$C$135,3,FALSE),VLOOKUP(②選手情報入力!L69,種目情報!$E$5:$G$135,3,FALSE))))</f>
        <v/>
      </c>
      <c r="U60" t="str">
        <f>IF(E60="","",IF(②選手情報入力!O69="","",IF(K60=1,VLOOKUP(②選手情報入力!O69,種目情報!$A$5:$B$151,2,FALSE),VLOOKUP(②選手情報入力!O69,種目情報!$E$5:$F$135,2,FALSE))))</f>
        <v/>
      </c>
      <c r="V60" t="str">
        <f>IF(E60="","",IF(②選手情報入力!P69="","",②選手情報入力!P69))</f>
        <v/>
      </c>
      <c r="W60" s="29" t="str">
        <f>IF(E60="","",IF(②選手情報入力!N69="","",1))</f>
        <v/>
      </c>
      <c r="X60" t="str">
        <f>IF(E60="","",IF(②選手情報入力!O69="","",IF(K60=1,VLOOKUP(②選手情報入力!O69,種目情報!$A$5:$C$135,3,FALSE),VLOOKUP(②選手情報入力!O69,種目情報!$E$5:$G$135,3,FALSE))))</f>
        <v/>
      </c>
      <c r="Y60" t="str">
        <f>IF(E60="","",IF(②選手情報入力!R69="","",IF(K60=1,VLOOKUP(②選手情報入力!R69,種目情報!$A$5:$B$151,2,FALSE),VLOOKUP(②選手情報入力!R69,種目情報!$E$5:$F$135,2,FALSE))))</f>
        <v/>
      </c>
      <c r="Z60" t="str">
        <f>IF(E60="","",IF(②選手情報入力!S69="","",②選手情報入力!S69))</f>
        <v/>
      </c>
      <c r="AA60" s="29" t="str">
        <f>IF(E60="","",IF(②選手情報入力!Q69="","",1))</f>
        <v/>
      </c>
      <c r="AB60" t="str">
        <f>IF(E60="","",IF(②選手情報入力!R69="","",IF(K60=1,VLOOKUP(②選手情報入力!R69,種目情報!$A$5:$C$135,3,FALSE),VLOOKUP(②選手情報入力!R69,種目情報!$E$5:$G$135,3,FALSE))))</f>
        <v/>
      </c>
      <c r="AC60" t="str">
        <f>IF(E60="","",IF(②選手情報入力!T69="","",IF(K60=1,種目情報!$J$4,種目情報!$J$6)))</f>
        <v/>
      </c>
      <c r="AD60" t="str">
        <f>IF(E60="","",IF(②選手情報入力!T69="","",IF(K60=1,IF(②選手情報入力!$U$7="","",②選手情報入力!$U$7),IF(②選手情報入力!$U$8="","",②選手情報入力!$U$8))))</f>
        <v/>
      </c>
      <c r="AE60" t="str">
        <f>IF(E60="","",IF(②選手情報入力!T69="","",IF(K60=1,IF(②選手情報入力!$T$7="",0,1),IF(②選手情報入力!$T$8="",0,1))))</f>
        <v/>
      </c>
      <c r="AF60" t="str">
        <f>IF(E60="","",IF(②選手情報入力!T69="","",2))</f>
        <v/>
      </c>
      <c r="AG60" t="str">
        <f>IF(E60="","",IF(②選手情報入力!V69="","",IF(K60=1,種目情報!$J$5,種目情報!$J$7)))</f>
        <v/>
      </c>
      <c r="AH60" t="str">
        <f>IF(E60="","",IF(②選手情報入力!V69="","",IF(K60=1,IF(②選手情報入力!$W$7="","",②選手情報入力!$W$7),IF(②選手情報入力!$W$8="","",②選手情報入力!$W$8))))</f>
        <v/>
      </c>
      <c r="AI60" t="str">
        <f>IF(E60="","",IF(②選手情報入力!V69="","",IF(K60=1,IF(②選手情報入力!$V$7="",0,1),IF(②選手情報入力!$V$8="",0,1))))</f>
        <v/>
      </c>
      <c r="AJ60" t="str">
        <f>IF(E60="","",IF(②選手情報入力!V69="","",2))</f>
        <v/>
      </c>
      <c r="AM60" t="str">
        <f>IF(②選手情報入力!F69="","",ASC(②選手情報入力!F69))</f>
        <v/>
      </c>
      <c r="AN60" t="str">
        <f>IF(②選手情報入力!F69="","",ASC(②選手情報入力!G69))</f>
        <v/>
      </c>
    </row>
    <row r="61" spans="1:40">
      <c r="A61" t="str">
        <f t="shared" si="0"/>
        <v/>
      </c>
      <c r="B61" t="str">
        <f>IF(E61="","",①団体情報入力!$C$5)</f>
        <v/>
      </c>
      <c r="D61" t="str">
        <f>IF(E61="","",IF(①団体情報入力!C69="","",①団体情報入力!C69))</f>
        <v/>
      </c>
      <c r="E61" t="str">
        <f>IF(②選手情報入力!C70="","",②選手情報入力!C70)</f>
        <v/>
      </c>
      <c r="F61" t="str">
        <f>IF(E61="","",②選手情報入力!D70)</f>
        <v/>
      </c>
      <c r="G61" t="str">
        <f>IF(E61="","",ASC(②選手情報入力!E70))</f>
        <v/>
      </c>
      <c r="H61" t="str">
        <f t="shared" si="1"/>
        <v/>
      </c>
      <c r="I61" t="str">
        <f t="shared" si="2"/>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3"/>
        <v/>
      </c>
      <c r="Q61" t="str">
        <f>IF(E61="","",IF(②選手情報入力!L70="","",IF(K61=1,VLOOKUP(②選手情報入力!L70,種目情報!$A$5:$B$167,2,FALSE),VLOOKUP(②選手情報入力!L70,種目情報!$E$5:$F$142,2,FALSE))))</f>
        <v/>
      </c>
      <c r="R61" t="str">
        <f>IF(E61="","",IF(②選手情報入力!M70="","",②選手情報入力!M70))</f>
        <v/>
      </c>
      <c r="S61" s="29"/>
      <c r="T61" t="str">
        <f>IF(E61="","",IF(②選手情報入力!L70="","",IF(K61=1,VLOOKUP(②選手情報入力!L70,種目情報!$A$5:$C$135,3,FALSE),VLOOKUP(②選手情報入力!L70,種目情報!$E$5:$G$135,3,FALSE))))</f>
        <v/>
      </c>
      <c r="U61" t="str">
        <f>IF(E61="","",IF(②選手情報入力!O70="","",IF(K61=1,VLOOKUP(②選手情報入力!O70,種目情報!$A$5:$B$151,2,FALSE),VLOOKUP(②選手情報入力!O70,種目情報!$E$5:$F$135,2,FALSE))))</f>
        <v/>
      </c>
      <c r="V61" t="str">
        <f>IF(E61="","",IF(②選手情報入力!P70="","",②選手情報入力!P70))</f>
        <v/>
      </c>
      <c r="W61" s="29" t="str">
        <f>IF(E61="","",IF(②選手情報入力!N70="","",1))</f>
        <v/>
      </c>
      <c r="X61" t="str">
        <f>IF(E61="","",IF(②選手情報入力!O70="","",IF(K61=1,VLOOKUP(②選手情報入力!O70,種目情報!$A$5:$C$135,3,FALSE),VLOOKUP(②選手情報入力!O70,種目情報!$E$5:$G$135,3,FALSE))))</f>
        <v/>
      </c>
      <c r="Y61" t="str">
        <f>IF(E61="","",IF(②選手情報入力!R70="","",IF(K61=1,VLOOKUP(②選手情報入力!R70,種目情報!$A$5:$B$151,2,FALSE),VLOOKUP(②選手情報入力!R70,種目情報!$E$5:$F$135,2,FALSE))))</f>
        <v/>
      </c>
      <c r="Z61" t="str">
        <f>IF(E61="","",IF(②選手情報入力!S70="","",②選手情報入力!S70))</f>
        <v/>
      </c>
      <c r="AA61" s="29" t="str">
        <f>IF(E61="","",IF(②選手情報入力!Q70="","",1))</f>
        <v/>
      </c>
      <c r="AB61" t="str">
        <f>IF(E61="","",IF(②選手情報入力!R70="","",IF(K61=1,VLOOKUP(②選手情報入力!R70,種目情報!$A$5:$C$135,3,FALSE),VLOOKUP(②選手情報入力!R70,種目情報!$E$5:$G$135,3,FALSE))))</f>
        <v/>
      </c>
      <c r="AC61" t="str">
        <f>IF(E61="","",IF(②選手情報入力!T70="","",IF(K61=1,種目情報!$J$4,種目情報!$J$6)))</f>
        <v/>
      </c>
      <c r="AD61" t="str">
        <f>IF(E61="","",IF(②選手情報入力!T70="","",IF(K61=1,IF(②選手情報入力!$U$7="","",②選手情報入力!$U$7),IF(②選手情報入力!$U$8="","",②選手情報入力!$U$8))))</f>
        <v/>
      </c>
      <c r="AE61" t="str">
        <f>IF(E61="","",IF(②選手情報入力!T70="","",IF(K61=1,IF(②選手情報入力!$T$7="",0,1),IF(②選手情報入力!$T$8="",0,1))))</f>
        <v/>
      </c>
      <c r="AF61" t="str">
        <f>IF(E61="","",IF(②選手情報入力!T70="","",2))</f>
        <v/>
      </c>
      <c r="AG61" t="str">
        <f>IF(E61="","",IF(②選手情報入力!V70="","",IF(K61=1,種目情報!$J$5,種目情報!$J$7)))</f>
        <v/>
      </c>
      <c r="AH61" t="str">
        <f>IF(E61="","",IF(②選手情報入力!V70="","",IF(K61=1,IF(②選手情報入力!$W$7="","",②選手情報入力!$W$7),IF(②選手情報入力!$W$8="","",②選手情報入力!$W$8))))</f>
        <v/>
      </c>
      <c r="AI61" t="str">
        <f>IF(E61="","",IF(②選手情報入力!V70="","",IF(K61=1,IF(②選手情報入力!$V$7="",0,1),IF(②選手情報入力!$V$8="",0,1))))</f>
        <v/>
      </c>
      <c r="AJ61" t="str">
        <f>IF(E61="","",IF(②選手情報入力!V70="","",2))</f>
        <v/>
      </c>
      <c r="AM61" t="str">
        <f>IF(②選手情報入力!F70="","",ASC(②選手情報入力!F70))</f>
        <v/>
      </c>
      <c r="AN61" t="str">
        <f>IF(②選手情報入力!F70="","",ASC(②選手情報入力!G70))</f>
        <v/>
      </c>
    </row>
    <row r="62" spans="1:40">
      <c r="A62" t="str">
        <f t="shared" si="0"/>
        <v/>
      </c>
      <c r="B62" t="str">
        <f>IF(E62="","",①団体情報入力!$C$5)</f>
        <v/>
      </c>
      <c r="D62" t="str">
        <f>IF(E62="","",IF(①団体情報入力!C70="","",①団体情報入力!C70))</f>
        <v/>
      </c>
      <c r="E62" t="str">
        <f>IF(②選手情報入力!C71="","",②選手情報入力!C71)</f>
        <v/>
      </c>
      <c r="F62" t="str">
        <f>IF(E62="","",②選手情報入力!D71)</f>
        <v/>
      </c>
      <c r="G62" t="str">
        <f>IF(E62="","",ASC(②選手情報入力!E71))</f>
        <v/>
      </c>
      <c r="H62" t="str">
        <f t="shared" si="1"/>
        <v/>
      </c>
      <c r="I62" t="str">
        <f t="shared" si="2"/>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3"/>
        <v/>
      </c>
      <c r="Q62" t="str">
        <f>IF(E62="","",IF(②選手情報入力!L71="","",IF(K62=1,VLOOKUP(②選手情報入力!L71,種目情報!$A$5:$B$167,2,FALSE),VLOOKUP(②選手情報入力!L71,種目情報!$E$5:$F$142,2,FALSE))))</f>
        <v/>
      </c>
      <c r="R62" t="str">
        <f>IF(E62="","",IF(②選手情報入力!M71="","",②選手情報入力!M71))</f>
        <v/>
      </c>
      <c r="S62" s="29"/>
      <c r="T62" t="str">
        <f>IF(E62="","",IF(②選手情報入力!L71="","",IF(K62=1,VLOOKUP(②選手情報入力!L71,種目情報!$A$5:$C$135,3,FALSE),VLOOKUP(②選手情報入力!L71,種目情報!$E$5:$G$135,3,FALSE))))</f>
        <v/>
      </c>
      <c r="U62" t="str">
        <f>IF(E62="","",IF(②選手情報入力!O71="","",IF(K62=1,VLOOKUP(②選手情報入力!O71,種目情報!$A$5:$B$151,2,FALSE),VLOOKUP(②選手情報入力!O71,種目情報!$E$5:$F$135,2,FALSE))))</f>
        <v/>
      </c>
      <c r="V62" t="str">
        <f>IF(E62="","",IF(②選手情報入力!P71="","",②選手情報入力!P71))</f>
        <v/>
      </c>
      <c r="W62" s="29" t="str">
        <f>IF(E62="","",IF(②選手情報入力!N71="","",1))</f>
        <v/>
      </c>
      <c r="X62" t="str">
        <f>IF(E62="","",IF(②選手情報入力!O71="","",IF(K62=1,VLOOKUP(②選手情報入力!O71,種目情報!$A$5:$C$135,3,FALSE),VLOOKUP(②選手情報入力!O71,種目情報!$E$5:$G$135,3,FALSE))))</f>
        <v/>
      </c>
      <c r="Y62" t="str">
        <f>IF(E62="","",IF(②選手情報入力!R71="","",IF(K62=1,VLOOKUP(②選手情報入力!R71,種目情報!$A$5:$B$151,2,FALSE),VLOOKUP(②選手情報入力!R71,種目情報!$E$5:$F$135,2,FALSE))))</f>
        <v/>
      </c>
      <c r="Z62" t="str">
        <f>IF(E62="","",IF(②選手情報入力!S71="","",②選手情報入力!S71))</f>
        <v/>
      </c>
      <c r="AA62" s="29" t="str">
        <f>IF(E62="","",IF(②選手情報入力!Q71="","",1))</f>
        <v/>
      </c>
      <c r="AB62" t="str">
        <f>IF(E62="","",IF(②選手情報入力!R71="","",IF(K62=1,VLOOKUP(②選手情報入力!R71,種目情報!$A$5:$C$135,3,FALSE),VLOOKUP(②選手情報入力!R71,種目情報!$E$5:$G$135,3,FALSE))))</f>
        <v/>
      </c>
      <c r="AC62" t="str">
        <f>IF(E62="","",IF(②選手情報入力!T71="","",IF(K62=1,種目情報!$J$4,種目情報!$J$6)))</f>
        <v/>
      </c>
      <c r="AD62" t="str">
        <f>IF(E62="","",IF(②選手情報入力!T71="","",IF(K62=1,IF(②選手情報入力!$U$7="","",②選手情報入力!$U$7),IF(②選手情報入力!$U$8="","",②選手情報入力!$U$8))))</f>
        <v/>
      </c>
      <c r="AE62" t="str">
        <f>IF(E62="","",IF(②選手情報入力!T71="","",IF(K62=1,IF(②選手情報入力!$T$7="",0,1),IF(②選手情報入力!$T$8="",0,1))))</f>
        <v/>
      </c>
      <c r="AF62" t="str">
        <f>IF(E62="","",IF(②選手情報入力!T71="","",2))</f>
        <v/>
      </c>
      <c r="AG62" t="str">
        <f>IF(E62="","",IF(②選手情報入力!V71="","",IF(K62=1,種目情報!$J$5,種目情報!$J$7)))</f>
        <v/>
      </c>
      <c r="AH62" t="str">
        <f>IF(E62="","",IF(②選手情報入力!V71="","",IF(K62=1,IF(②選手情報入力!$W$7="","",②選手情報入力!$W$7),IF(②選手情報入力!$W$8="","",②選手情報入力!$W$8))))</f>
        <v/>
      </c>
      <c r="AI62" t="str">
        <f>IF(E62="","",IF(②選手情報入力!V71="","",IF(K62=1,IF(②選手情報入力!$V$7="",0,1),IF(②選手情報入力!$V$8="",0,1))))</f>
        <v/>
      </c>
      <c r="AJ62" t="str">
        <f>IF(E62="","",IF(②選手情報入力!V71="","",2))</f>
        <v/>
      </c>
      <c r="AM62" t="str">
        <f>IF(②選手情報入力!F71="","",ASC(②選手情報入力!F71))</f>
        <v/>
      </c>
      <c r="AN62" t="str">
        <f>IF(②選手情報入力!F71="","",ASC(②選手情報入力!G71))</f>
        <v/>
      </c>
    </row>
    <row r="63" spans="1:40">
      <c r="A63" t="str">
        <f t="shared" si="0"/>
        <v/>
      </c>
      <c r="B63" t="str">
        <f>IF(E63="","",①団体情報入力!$C$5)</f>
        <v/>
      </c>
      <c r="D63" t="str">
        <f>IF(E63="","",IF(①団体情報入力!C71="","",①団体情報入力!C71))</f>
        <v/>
      </c>
      <c r="E63" t="str">
        <f>IF(②選手情報入力!C72="","",②選手情報入力!C72)</f>
        <v/>
      </c>
      <c r="F63" t="str">
        <f>IF(E63="","",②選手情報入力!D72)</f>
        <v/>
      </c>
      <c r="G63" t="str">
        <f>IF(E63="","",ASC(②選手情報入力!E72))</f>
        <v/>
      </c>
      <c r="H63" t="str">
        <f t="shared" si="1"/>
        <v/>
      </c>
      <c r="I63" t="str">
        <f t="shared" si="2"/>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3"/>
        <v/>
      </c>
      <c r="Q63" t="str">
        <f>IF(E63="","",IF(②選手情報入力!L72="","",IF(K63=1,VLOOKUP(②選手情報入力!L72,種目情報!$A$5:$B$167,2,FALSE),VLOOKUP(②選手情報入力!L72,種目情報!$E$5:$F$142,2,FALSE))))</f>
        <v/>
      </c>
      <c r="R63" t="str">
        <f>IF(E63="","",IF(②選手情報入力!M72="","",②選手情報入力!M72))</f>
        <v/>
      </c>
      <c r="S63" s="29"/>
      <c r="T63" t="str">
        <f>IF(E63="","",IF(②選手情報入力!L72="","",IF(K63=1,VLOOKUP(②選手情報入力!L72,種目情報!$A$5:$C$135,3,FALSE),VLOOKUP(②選手情報入力!L72,種目情報!$E$5:$G$135,3,FALSE))))</f>
        <v/>
      </c>
      <c r="U63" t="str">
        <f>IF(E63="","",IF(②選手情報入力!O72="","",IF(K63=1,VLOOKUP(②選手情報入力!O72,種目情報!$A$5:$B$151,2,FALSE),VLOOKUP(②選手情報入力!O72,種目情報!$E$5:$F$135,2,FALSE))))</f>
        <v/>
      </c>
      <c r="V63" t="str">
        <f>IF(E63="","",IF(②選手情報入力!P72="","",②選手情報入力!P72))</f>
        <v/>
      </c>
      <c r="W63" s="29" t="str">
        <f>IF(E63="","",IF(②選手情報入力!N72="","",1))</f>
        <v/>
      </c>
      <c r="X63" t="str">
        <f>IF(E63="","",IF(②選手情報入力!O72="","",IF(K63=1,VLOOKUP(②選手情報入力!O72,種目情報!$A$5:$C$135,3,FALSE),VLOOKUP(②選手情報入力!O72,種目情報!$E$5:$G$135,3,FALSE))))</f>
        <v/>
      </c>
      <c r="Y63" t="str">
        <f>IF(E63="","",IF(②選手情報入力!R72="","",IF(K63=1,VLOOKUP(②選手情報入力!R72,種目情報!$A$5:$B$151,2,FALSE),VLOOKUP(②選手情報入力!R72,種目情報!$E$5:$F$135,2,FALSE))))</f>
        <v/>
      </c>
      <c r="Z63" t="str">
        <f>IF(E63="","",IF(②選手情報入力!S72="","",②選手情報入力!S72))</f>
        <v/>
      </c>
      <c r="AA63" s="29" t="str">
        <f>IF(E63="","",IF(②選手情報入力!Q72="","",1))</f>
        <v/>
      </c>
      <c r="AB63" t="str">
        <f>IF(E63="","",IF(②選手情報入力!R72="","",IF(K63=1,VLOOKUP(②選手情報入力!R72,種目情報!$A$5:$C$135,3,FALSE),VLOOKUP(②選手情報入力!R72,種目情報!$E$5:$G$135,3,FALSE))))</f>
        <v/>
      </c>
      <c r="AC63" t="str">
        <f>IF(E63="","",IF(②選手情報入力!T72="","",IF(K63=1,種目情報!$J$4,種目情報!$J$6)))</f>
        <v/>
      </c>
      <c r="AD63" t="str">
        <f>IF(E63="","",IF(②選手情報入力!T72="","",IF(K63=1,IF(②選手情報入力!$U$7="","",②選手情報入力!$U$7),IF(②選手情報入力!$U$8="","",②選手情報入力!$U$8))))</f>
        <v/>
      </c>
      <c r="AE63" t="str">
        <f>IF(E63="","",IF(②選手情報入力!T72="","",IF(K63=1,IF(②選手情報入力!$T$7="",0,1),IF(②選手情報入力!$T$8="",0,1))))</f>
        <v/>
      </c>
      <c r="AF63" t="str">
        <f>IF(E63="","",IF(②選手情報入力!T72="","",2))</f>
        <v/>
      </c>
      <c r="AG63" t="str">
        <f>IF(E63="","",IF(②選手情報入力!V72="","",IF(K63=1,種目情報!$J$5,種目情報!$J$7)))</f>
        <v/>
      </c>
      <c r="AH63" t="str">
        <f>IF(E63="","",IF(②選手情報入力!V72="","",IF(K63=1,IF(②選手情報入力!$W$7="","",②選手情報入力!$W$7),IF(②選手情報入力!$W$8="","",②選手情報入力!$W$8))))</f>
        <v/>
      </c>
      <c r="AI63" t="str">
        <f>IF(E63="","",IF(②選手情報入力!V72="","",IF(K63=1,IF(②選手情報入力!$V$7="",0,1),IF(②選手情報入力!$V$8="",0,1))))</f>
        <v/>
      </c>
      <c r="AJ63" t="str">
        <f>IF(E63="","",IF(②選手情報入力!V72="","",2))</f>
        <v/>
      </c>
      <c r="AM63" t="str">
        <f>IF(②選手情報入力!F72="","",ASC(②選手情報入力!F72))</f>
        <v/>
      </c>
      <c r="AN63" t="str">
        <f>IF(②選手情報入力!F72="","",ASC(②選手情報入力!G72))</f>
        <v/>
      </c>
    </row>
    <row r="64" spans="1:40">
      <c r="A64" t="str">
        <f t="shared" si="0"/>
        <v/>
      </c>
      <c r="B64" t="str">
        <f>IF(E64="","",①団体情報入力!$C$5)</f>
        <v/>
      </c>
      <c r="D64" t="str">
        <f>IF(E64="","",IF(①団体情報入力!C72="","",①団体情報入力!C72))</f>
        <v/>
      </c>
      <c r="E64" t="str">
        <f>IF(②選手情報入力!C73="","",②選手情報入力!C73)</f>
        <v/>
      </c>
      <c r="F64" t="str">
        <f>IF(E64="","",②選手情報入力!D73)</f>
        <v/>
      </c>
      <c r="G64" t="str">
        <f>IF(E64="","",ASC(②選手情報入力!E73))</f>
        <v/>
      </c>
      <c r="H64" t="str">
        <f t="shared" si="1"/>
        <v/>
      </c>
      <c r="I64" t="str">
        <f t="shared" si="2"/>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3"/>
        <v/>
      </c>
      <c r="Q64" t="str">
        <f>IF(E64="","",IF(②選手情報入力!L73="","",IF(K64=1,VLOOKUP(②選手情報入力!L73,種目情報!$A$5:$B$167,2,FALSE),VLOOKUP(②選手情報入力!L73,種目情報!$E$5:$F$142,2,FALSE))))</f>
        <v/>
      </c>
      <c r="R64" t="str">
        <f>IF(E64="","",IF(②選手情報入力!M73="","",②選手情報入力!M73))</f>
        <v/>
      </c>
      <c r="S64" s="29"/>
      <c r="T64" t="str">
        <f>IF(E64="","",IF(②選手情報入力!L73="","",IF(K64=1,VLOOKUP(②選手情報入力!L73,種目情報!$A$5:$C$135,3,FALSE),VLOOKUP(②選手情報入力!L73,種目情報!$E$5:$G$135,3,FALSE))))</f>
        <v/>
      </c>
      <c r="U64" t="str">
        <f>IF(E64="","",IF(②選手情報入力!O73="","",IF(K64=1,VLOOKUP(②選手情報入力!O73,種目情報!$A$5:$B$151,2,FALSE),VLOOKUP(②選手情報入力!O73,種目情報!$E$5:$F$135,2,FALSE))))</f>
        <v/>
      </c>
      <c r="V64" t="str">
        <f>IF(E64="","",IF(②選手情報入力!P73="","",②選手情報入力!P73))</f>
        <v/>
      </c>
      <c r="W64" s="29" t="str">
        <f>IF(E64="","",IF(②選手情報入力!N73="","",1))</f>
        <v/>
      </c>
      <c r="X64" t="str">
        <f>IF(E64="","",IF(②選手情報入力!O73="","",IF(K64=1,VLOOKUP(②選手情報入力!O73,種目情報!$A$5:$C$135,3,FALSE),VLOOKUP(②選手情報入力!O73,種目情報!$E$5:$G$135,3,FALSE))))</f>
        <v/>
      </c>
      <c r="Y64" t="str">
        <f>IF(E64="","",IF(②選手情報入力!R73="","",IF(K64=1,VLOOKUP(②選手情報入力!R73,種目情報!$A$5:$B$151,2,FALSE),VLOOKUP(②選手情報入力!R73,種目情報!$E$5:$F$135,2,FALSE))))</f>
        <v/>
      </c>
      <c r="Z64" t="str">
        <f>IF(E64="","",IF(②選手情報入力!S73="","",②選手情報入力!S73))</f>
        <v/>
      </c>
      <c r="AA64" s="29" t="str">
        <f>IF(E64="","",IF(②選手情報入力!Q73="","",1))</f>
        <v/>
      </c>
      <c r="AB64" t="str">
        <f>IF(E64="","",IF(②選手情報入力!R73="","",IF(K64=1,VLOOKUP(②選手情報入力!R73,種目情報!$A$5:$C$135,3,FALSE),VLOOKUP(②選手情報入力!R73,種目情報!$E$5:$G$135,3,FALSE))))</f>
        <v/>
      </c>
      <c r="AC64" t="str">
        <f>IF(E64="","",IF(②選手情報入力!T73="","",IF(K64=1,種目情報!$J$4,種目情報!$J$6)))</f>
        <v/>
      </c>
      <c r="AD64" t="str">
        <f>IF(E64="","",IF(②選手情報入力!T73="","",IF(K64=1,IF(②選手情報入力!$U$7="","",②選手情報入力!$U$7),IF(②選手情報入力!$U$8="","",②選手情報入力!$U$8))))</f>
        <v/>
      </c>
      <c r="AE64" t="str">
        <f>IF(E64="","",IF(②選手情報入力!T73="","",IF(K64=1,IF(②選手情報入力!$T$7="",0,1),IF(②選手情報入力!$T$8="",0,1))))</f>
        <v/>
      </c>
      <c r="AF64" t="str">
        <f>IF(E64="","",IF(②選手情報入力!T73="","",2))</f>
        <v/>
      </c>
      <c r="AG64" t="str">
        <f>IF(E64="","",IF(②選手情報入力!V73="","",IF(K64=1,種目情報!$J$5,種目情報!$J$7)))</f>
        <v/>
      </c>
      <c r="AH64" t="str">
        <f>IF(E64="","",IF(②選手情報入力!V73="","",IF(K64=1,IF(②選手情報入力!$W$7="","",②選手情報入力!$W$7),IF(②選手情報入力!$W$8="","",②選手情報入力!$W$8))))</f>
        <v/>
      </c>
      <c r="AI64" t="str">
        <f>IF(E64="","",IF(②選手情報入力!V73="","",IF(K64=1,IF(②選手情報入力!$V$7="",0,1),IF(②選手情報入力!$V$8="",0,1))))</f>
        <v/>
      </c>
      <c r="AJ64" t="str">
        <f>IF(E64="","",IF(②選手情報入力!V73="","",2))</f>
        <v/>
      </c>
      <c r="AM64" t="str">
        <f>IF(②選手情報入力!F73="","",ASC(②選手情報入力!F73))</f>
        <v/>
      </c>
      <c r="AN64" t="str">
        <f>IF(②選手情報入力!F73="","",ASC(②選手情報入力!G73))</f>
        <v/>
      </c>
    </row>
    <row r="65" spans="1:40">
      <c r="A65" t="str">
        <f t="shared" si="0"/>
        <v/>
      </c>
      <c r="B65" t="str">
        <f>IF(E65="","",①団体情報入力!$C$5)</f>
        <v/>
      </c>
      <c r="D65" t="str">
        <f>IF(E65="","",IF(①団体情報入力!C73="","",①団体情報入力!C73))</f>
        <v/>
      </c>
      <c r="E65" t="str">
        <f>IF(②選手情報入力!C74="","",②選手情報入力!C74)</f>
        <v/>
      </c>
      <c r="F65" t="str">
        <f>IF(E65="","",②選手情報入力!D74)</f>
        <v/>
      </c>
      <c r="G65" t="str">
        <f>IF(E65="","",ASC(②選手情報入力!E74))</f>
        <v/>
      </c>
      <c r="H65" t="str">
        <f t="shared" si="1"/>
        <v/>
      </c>
      <c r="I65" t="str">
        <f t="shared" si="2"/>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3"/>
        <v/>
      </c>
      <c r="Q65" t="str">
        <f>IF(E65="","",IF(②選手情報入力!L74="","",IF(K65=1,VLOOKUP(②選手情報入力!L74,種目情報!$A$5:$B$167,2,FALSE),VLOOKUP(②選手情報入力!L74,種目情報!$E$5:$F$142,2,FALSE))))</f>
        <v/>
      </c>
      <c r="R65" t="str">
        <f>IF(E65="","",IF(②選手情報入力!M74="","",②選手情報入力!M74))</f>
        <v/>
      </c>
      <c r="S65" s="29"/>
      <c r="T65" t="str">
        <f>IF(E65="","",IF(②選手情報入力!L74="","",IF(K65=1,VLOOKUP(②選手情報入力!L74,種目情報!$A$5:$C$135,3,FALSE),VLOOKUP(②選手情報入力!L74,種目情報!$E$5:$G$135,3,FALSE))))</f>
        <v/>
      </c>
      <c r="U65" t="str">
        <f>IF(E65="","",IF(②選手情報入力!O74="","",IF(K65=1,VLOOKUP(②選手情報入力!O74,種目情報!$A$5:$B$151,2,FALSE),VLOOKUP(②選手情報入力!O74,種目情報!$E$5:$F$135,2,FALSE))))</f>
        <v/>
      </c>
      <c r="V65" t="str">
        <f>IF(E65="","",IF(②選手情報入力!P74="","",②選手情報入力!P74))</f>
        <v/>
      </c>
      <c r="W65" s="29" t="str">
        <f>IF(E65="","",IF(②選手情報入力!N74="","",1))</f>
        <v/>
      </c>
      <c r="X65" t="str">
        <f>IF(E65="","",IF(②選手情報入力!O74="","",IF(K65=1,VLOOKUP(②選手情報入力!O74,種目情報!$A$5:$C$135,3,FALSE),VLOOKUP(②選手情報入力!O74,種目情報!$E$5:$G$135,3,FALSE))))</f>
        <v/>
      </c>
      <c r="Y65" t="str">
        <f>IF(E65="","",IF(②選手情報入力!R74="","",IF(K65=1,VLOOKUP(②選手情報入力!R74,種目情報!$A$5:$B$151,2,FALSE),VLOOKUP(②選手情報入力!R74,種目情報!$E$5:$F$135,2,FALSE))))</f>
        <v/>
      </c>
      <c r="Z65" t="str">
        <f>IF(E65="","",IF(②選手情報入力!S74="","",②選手情報入力!S74))</f>
        <v/>
      </c>
      <c r="AA65" s="29" t="str">
        <f>IF(E65="","",IF(②選手情報入力!Q74="","",1))</f>
        <v/>
      </c>
      <c r="AB65" t="str">
        <f>IF(E65="","",IF(②選手情報入力!R74="","",IF(K65=1,VLOOKUP(②選手情報入力!R74,種目情報!$A$5:$C$135,3,FALSE),VLOOKUP(②選手情報入力!R74,種目情報!$E$5:$G$135,3,FALSE))))</f>
        <v/>
      </c>
      <c r="AC65" t="str">
        <f>IF(E65="","",IF(②選手情報入力!T74="","",IF(K65=1,種目情報!$J$4,種目情報!$J$6)))</f>
        <v/>
      </c>
      <c r="AD65" t="str">
        <f>IF(E65="","",IF(②選手情報入力!T74="","",IF(K65=1,IF(②選手情報入力!$U$7="","",②選手情報入力!$U$7),IF(②選手情報入力!$U$8="","",②選手情報入力!$U$8))))</f>
        <v/>
      </c>
      <c r="AE65" t="str">
        <f>IF(E65="","",IF(②選手情報入力!T74="","",IF(K65=1,IF(②選手情報入力!$T$7="",0,1),IF(②選手情報入力!$T$8="",0,1))))</f>
        <v/>
      </c>
      <c r="AF65" t="str">
        <f>IF(E65="","",IF(②選手情報入力!T74="","",2))</f>
        <v/>
      </c>
      <c r="AG65" t="str">
        <f>IF(E65="","",IF(②選手情報入力!V74="","",IF(K65=1,種目情報!$J$5,種目情報!$J$7)))</f>
        <v/>
      </c>
      <c r="AH65" t="str">
        <f>IF(E65="","",IF(②選手情報入力!V74="","",IF(K65=1,IF(②選手情報入力!$W$7="","",②選手情報入力!$W$7),IF(②選手情報入力!$W$8="","",②選手情報入力!$W$8))))</f>
        <v/>
      </c>
      <c r="AI65" t="str">
        <f>IF(E65="","",IF(②選手情報入力!V74="","",IF(K65=1,IF(②選手情報入力!$V$7="",0,1),IF(②選手情報入力!$V$8="",0,1))))</f>
        <v/>
      </c>
      <c r="AJ65" t="str">
        <f>IF(E65="","",IF(②選手情報入力!V74="","",2))</f>
        <v/>
      </c>
      <c r="AM65" t="str">
        <f>IF(②選手情報入力!F74="","",ASC(②選手情報入力!F74))</f>
        <v/>
      </c>
      <c r="AN65" t="str">
        <f>IF(②選手情報入力!F74="","",ASC(②選手情報入力!G74))</f>
        <v/>
      </c>
    </row>
    <row r="66" spans="1:40">
      <c r="A66" t="str">
        <f t="shared" si="0"/>
        <v/>
      </c>
      <c r="B66" t="str">
        <f>IF(E66="","",①団体情報入力!$C$5)</f>
        <v/>
      </c>
      <c r="D66" t="str">
        <f>IF(E66="","",IF(①団体情報入力!C74="","",①団体情報入力!C74))</f>
        <v/>
      </c>
      <c r="E66" t="str">
        <f>IF(②選手情報入力!C75="","",②選手情報入力!C75)</f>
        <v/>
      </c>
      <c r="F66" t="str">
        <f>IF(E66="","",②選手情報入力!D75)</f>
        <v/>
      </c>
      <c r="G66" t="str">
        <f>IF(E66="","",ASC(②選手情報入力!E75))</f>
        <v/>
      </c>
      <c r="H66" t="str">
        <f t="shared" si="1"/>
        <v/>
      </c>
      <c r="I66" t="str">
        <f t="shared" si="2"/>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3"/>
        <v/>
      </c>
      <c r="Q66" t="str">
        <f>IF(E66="","",IF(②選手情報入力!L75="","",IF(K66=1,VLOOKUP(②選手情報入力!L75,種目情報!$A$5:$B$167,2,FALSE),VLOOKUP(②選手情報入力!L75,種目情報!$E$5:$F$142,2,FALSE))))</f>
        <v/>
      </c>
      <c r="R66" t="str">
        <f>IF(E66="","",IF(②選手情報入力!M75="","",②選手情報入力!M75))</f>
        <v/>
      </c>
      <c r="S66" s="29"/>
      <c r="T66" t="str">
        <f>IF(E66="","",IF(②選手情報入力!L75="","",IF(K66=1,VLOOKUP(②選手情報入力!L75,種目情報!$A$5:$C$135,3,FALSE),VLOOKUP(②選手情報入力!L75,種目情報!$E$5:$G$135,3,FALSE))))</f>
        <v/>
      </c>
      <c r="U66" t="str">
        <f>IF(E66="","",IF(②選手情報入力!O75="","",IF(K66=1,VLOOKUP(②選手情報入力!O75,種目情報!$A$5:$B$151,2,FALSE),VLOOKUP(②選手情報入力!O75,種目情報!$E$5:$F$135,2,FALSE))))</f>
        <v/>
      </c>
      <c r="V66" t="str">
        <f>IF(E66="","",IF(②選手情報入力!P75="","",②選手情報入力!P75))</f>
        <v/>
      </c>
      <c r="W66" s="29" t="str">
        <f>IF(E66="","",IF(②選手情報入力!N75="","",1))</f>
        <v/>
      </c>
      <c r="X66" t="str">
        <f>IF(E66="","",IF(②選手情報入力!O75="","",IF(K66=1,VLOOKUP(②選手情報入力!O75,種目情報!$A$5:$C$135,3,FALSE),VLOOKUP(②選手情報入力!O75,種目情報!$E$5:$G$135,3,FALSE))))</f>
        <v/>
      </c>
      <c r="Y66" t="str">
        <f>IF(E66="","",IF(②選手情報入力!R75="","",IF(K66=1,VLOOKUP(②選手情報入力!R75,種目情報!$A$5:$B$151,2,FALSE),VLOOKUP(②選手情報入力!R75,種目情報!$E$5:$F$135,2,FALSE))))</f>
        <v/>
      </c>
      <c r="Z66" t="str">
        <f>IF(E66="","",IF(②選手情報入力!S75="","",②選手情報入力!S75))</f>
        <v/>
      </c>
      <c r="AA66" s="29" t="str">
        <f>IF(E66="","",IF(②選手情報入力!Q75="","",1))</f>
        <v/>
      </c>
      <c r="AB66" t="str">
        <f>IF(E66="","",IF(②選手情報入力!R75="","",IF(K66=1,VLOOKUP(②選手情報入力!R75,種目情報!$A$5:$C$135,3,FALSE),VLOOKUP(②選手情報入力!R75,種目情報!$E$5:$G$135,3,FALSE))))</f>
        <v/>
      </c>
      <c r="AC66" t="str">
        <f>IF(E66="","",IF(②選手情報入力!T75="","",IF(K66=1,種目情報!$J$4,種目情報!$J$6)))</f>
        <v/>
      </c>
      <c r="AD66" t="str">
        <f>IF(E66="","",IF(②選手情報入力!T75="","",IF(K66=1,IF(②選手情報入力!$U$7="","",②選手情報入力!$U$7),IF(②選手情報入力!$U$8="","",②選手情報入力!$U$8))))</f>
        <v/>
      </c>
      <c r="AE66" t="str">
        <f>IF(E66="","",IF(②選手情報入力!T75="","",IF(K66=1,IF(②選手情報入力!$T$7="",0,1),IF(②選手情報入力!$T$8="",0,1))))</f>
        <v/>
      </c>
      <c r="AF66" t="str">
        <f>IF(E66="","",IF(②選手情報入力!T75="","",2))</f>
        <v/>
      </c>
      <c r="AG66" t="str">
        <f>IF(E66="","",IF(②選手情報入力!V75="","",IF(K66=1,種目情報!$J$5,種目情報!$J$7)))</f>
        <v/>
      </c>
      <c r="AH66" t="str">
        <f>IF(E66="","",IF(②選手情報入力!V75="","",IF(K66=1,IF(②選手情報入力!$W$7="","",②選手情報入力!$W$7),IF(②選手情報入力!$W$8="","",②選手情報入力!$W$8))))</f>
        <v/>
      </c>
      <c r="AI66" t="str">
        <f>IF(E66="","",IF(②選手情報入力!V75="","",IF(K66=1,IF(②選手情報入力!$V$7="",0,1),IF(②選手情報入力!$V$8="",0,1))))</f>
        <v/>
      </c>
      <c r="AJ66" t="str">
        <f>IF(E66="","",IF(②選手情報入力!V75="","",2))</f>
        <v/>
      </c>
      <c r="AM66" t="str">
        <f>IF(②選手情報入力!F75="","",ASC(②選手情報入力!F75))</f>
        <v/>
      </c>
      <c r="AN66" t="str">
        <f>IF(②選手情報入力!F75="","",ASC(②選手情報入力!G75))</f>
        <v/>
      </c>
    </row>
    <row r="67" spans="1:40">
      <c r="A67" t="str">
        <f t="shared" ref="A67:A91" si="4">IF(E67="","",B67+10000000+E67)</f>
        <v/>
      </c>
      <c r="B67" t="str">
        <f>IF(E67="","",①団体情報入力!$C$5)</f>
        <v/>
      </c>
      <c r="D67" t="str">
        <f>IF(E67="","",IF(①団体情報入力!C75="","",①団体情報入力!C75))</f>
        <v/>
      </c>
      <c r="E67" t="str">
        <f>IF(②選手情報入力!C76="","",②選手情報入力!C76)</f>
        <v/>
      </c>
      <c r="F67" t="str">
        <f>IF(E67="","",②選手情報入力!D76)</f>
        <v/>
      </c>
      <c r="G67" t="str">
        <f>IF(E67="","",ASC(②選手情報入力!E76))</f>
        <v/>
      </c>
      <c r="H67" t="str">
        <f t="shared" ref="H67:H91" si="5">IF(E67="","",F67)</f>
        <v/>
      </c>
      <c r="I67" t="str">
        <f t="shared" ref="I67:I91" si="6">IF(E67="","",AM67&amp;"　"&amp;AN67)</f>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7">IF(E67="","","愛知")</f>
        <v/>
      </c>
      <c r="Q67" t="str">
        <f>IF(E67="","",IF(②選手情報入力!L76="","",IF(K67=1,VLOOKUP(②選手情報入力!L76,種目情報!$A$5:$B$167,2,FALSE),VLOOKUP(②選手情報入力!L76,種目情報!$E$5:$F$142,2,FALSE))))</f>
        <v/>
      </c>
      <c r="R67" t="str">
        <f>IF(E67="","",IF(②選手情報入力!M76="","",②選手情報入力!M76))</f>
        <v/>
      </c>
      <c r="S67" s="29"/>
      <c r="T67" t="str">
        <f>IF(E67="","",IF(②選手情報入力!L76="","",IF(K67=1,VLOOKUP(②選手情報入力!L76,種目情報!$A$5:$C$135,3,FALSE),VLOOKUP(②選手情報入力!L76,種目情報!$E$5:$G$135,3,FALSE))))</f>
        <v/>
      </c>
      <c r="U67" t="str">
        <f>IF(E67="","",IF(②選手情報入力!O76="","",IF(K67=1,VLOOKUP(②選手情報入力!O76,種目情報!$A$5:$B$151,2,FALSE),VLOOKUP(②選手情報入力!O76,種目情報!$E$5:$F$135,2,FALSE))))</f>
        <v/>
      </c>
      <c r="V67" t="str">
        <f>IF(E67="","",IF(②選手情報入力!P76="","",②選手情報入力!P76))</f>
        <v/>
      </c>
      <c r="W67" s="29" t="str">
        <f>IF(E67="","",IF(②選手情報入力!N76="","",1))</f>
        <v/>
      </c>
      <c r="X67" t="str">
        <f>IF(E67="","",IF(②選手情報入力!O76="","",IF(K67=1,VLOOKUP(②選手情報入力!O76,種目情報!$A$5:$C$135,3,FALSE),VLOOKUP(②選手情報入力!O76,種目情報!$E$5:$G$135,3,FALSE))))</f>
        <v/>
      </c>
      <c r="Y67" t="str">
        <f>IF(E67="","",IF(②選手情報入力!R76="","",IF(K67=1,VLOOKUP(②選手情報入力!R76,種目情報!$A$5:$B$151,2,FALSE),VLOOKUP(②選手情報入力!R76,種目情報!$E$5:$F$135,2,FALSE))))</f>
        <v/>
      </c>
      <c r="Z67" t="str">
        <f>IF(E67="","",IF(②選手情報入力!S76="","",②選手情報入力!S76))</f>
        <v/>
      </c>
      <c r="AA67" s="29" t="str">
        <f>IF(E67="","",IF(②選手情報入力!Q76="","",1))</f>
        <v/>
      </c>
      <c r="AB67" t="str">
        <f>IF(E67="","",IF(②選手情報入力!R76="","",IF(K67=1,VLOOKUP(②選手情報入力!R76,種目情報!$A$5:$C$135,3,FALSE),VLOOKUP(②選手情報入力!R76,種目情報!$E$5:$G$135,3,FALSE))))</f>
        <v/>
      </c>
      <c r="AC67" t="str">
        <f>IF(E67="","",IF(②選手情報入力!T76="","",IF(K67=1,種目情報!$J$4,種目情報!$J$6)))</f>
        <v/>
      </c>
      <c r="AD67" t="str">
        <f>IF(E67="","",IF(②選手情報入力!T76="","",IF(K67=1,IF(②選手情報入力!$U$7="","",②選手情報入力!$U$7),IF(②選手情報入力!$U$8="","",②選手情報入力!$U$8))))</f>
        <v/>
      </c>
      <c r="AE67" t="str">
        <f>IF(E67="","",IF(②選手情報入力!T76="","",IF(K67=1,IF(②選手情報入力!$T$7="",0,1),IF(②選手情報入力!$T$8="",0,1))))</f>
        <v/>
      </c>
      <c r="AF67" t="str">
        <f>IF(E67="","",IF(②選手情報入力!T76="","",2))</f>
        <v/>
      </c>
      <c r="AG67" t="str">
        <f>IF(E67="","",IF(②選手情報入力!V76="","",IF(K67=1,種目情報!$J$5,種目情報!$J$7)))</f>
        <v/>
      </c>
      <c r="AH67" t="str">
        <f>IF(E67="","",IF(②選手情報入力!V76="","",IF(K67=1,IF(②選手情報入力!$W$7="","",②選手情報入力!$W$7),IF(②選手情報入力!$W$8="","",②選手情報入力!$W$8))))</f>
        <v/>
      </c>
      <c r="AI67" t="str">
        <f>IF(E67="","",IF(②選手情報入力!V76="","",IF(K67=1,IF(②選手情報入力!$V$7="",0,1),IF(②選手情報入力!$V$8="",0,1))))</f>
        <v/>
      </c>
      <c r="AJ67" t="str">
        <f>IF(E67="","",IF(②選手情報入力!V76="","",2))</f>
        <v/>
      </c>
      <c r="AM67" t="str">
        <f>IF(②選手情報入力!F76="","",ASC(②選手情報入力!F76))</f>
        <v/>
      </c>
      <c r="AN67" t="str">
        <f>IF(②選手情報入力!F76="","",ASC(②選手情報入力!G76))</f>
        <v/>
      </c>
    </row>
    <row r="68" spans="1:40">
      <c r="A68" t="str">
        <f t="shared" si="4"/>
        <v/>
      </c>
      <c r="B68" t="str">
        <f>IF(E68="","",①団体情報入力!$C$5)</f>
        <v/>
      </c>
      <c r="D68" t="str">
        <f>IF(E68="","",IF(①団体情報入力!C76="","",①団体情報入力!C76))</f>
        <v/>
      </c>
      <c r="E68" t="str">
        <f>IF(②選手情報入力!C77="","",②選手情報入力!C77)</f>
        <v/>
      </c>
      <c r="F68" t="str">
        <f>IF(E68="","",②選手情報入力!D77)</f>
        <v/>
      </c>
      <c r="G68" t="str">
        <f>IF(E68="","",ASC(②選手情報入力!E77))</f>
        <v/>
      </c>
      <c r="H68" t="str">
        <f t="shared" si="5"/>
        <v/>
      </c>
      <c r="I68" t="str">
        <f t="shared" si="6"/>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7"/>
        <v/>
      </c>
      <c r="Q68" t="str">
        <f>IF(E68="","",IF(②選手情報入力!L77="","",IF(K68=1,VLOOKUP(②選手情報入力!L77,種目情報!$A$5:$B$167,2,FALSE),VLOOKUP(②選手情報入力!L77,種目情報!$E$5:$F$142,2,FALSE))))</f>
        <v/>
      </c>
      <c r="R68" t="str">
        <f>IF(E68="","",IF(②選手情報入力!M77="","",②選手情報入力!M77))</f>
        <v/>
      </c>
      <c r="S68" s="29"/>
      <c r="T68" t="str">
        <f>IF(E68="","",IF(②選手情報入力!L77="","",IF(K68=1,VLOOKUP(②選手情報入力!L77,種目情報!$A$5:$C$135,3,FALSE),VLOOKUP(②選手情報入力!L77,種目情報!$E$5:$G$135,3,FALSE))))</f>
        <v/>
      </c>
      <c r="U68" t="str">
        <f>IF(E68="","",IF(②選手情報入力!O77="","",IF(K68=1,VLOOKUP(②選手情報入力!O77,種目情報!$A$5:$B$151,2,FALSE),VLOOKUP(②選手情報入力!O77,種目情報!$E$5:$F$135,2,FALSE))))</f>
        <v/>
      </c>
      <c r="V68" t="str">
        <f>IF(E68="","",IF(②選手情報入力!P77="","",②選手情報入力!P77))</f>
        <v/>
      </c>
      <c r="W68" s="29" t="str">
        <f>IF(E68="","",IF(②選手情報入力!N77="","",1))</f>
        <v/>
      </c>
      <c r="X68" t="str">
        <f>IF(E68="","",IF(②選手情報入力!O77="","",IF(K68=1,VLOOKUP(②選手情報入力!O77,種目情報!$A$5:$C$135,3,FALSE),VLOOKUP(②選手情報入力!O77,種目情報!$E$5:$G$135,3,FALSE))))</f>
        <v/>
      </c>
      <c r="Y68" t="str">
        <f>IF(E68="","",IF(②選手情報入力!R77="","",IF(K68=1,VLOOKUP(②選手情報入力!R77,種目情報!$A$5:$B$151,2,FALSE),VLOOKUP(②選手情報入力!R77,種目情報!$E$5:$F$135,2,FALSE))))</f>
        <v/>
      </c>
      <c r="Z68" t="str">
        <f>IF(E68="","",IF(②選手情報入力!S77="","",②選手情報入力!S77))</f>
        <v/>
      </c>
      <c r="AA68" s="29" t="str">
        <f>IF(E68="","",IF(②選手情報入力!Q77="","",1))</f>
        <v/>
      </c>
      <c r="AB68" t="str">
        <f>IF(E68="","",IF(②選手情報入力!R77="","",IF(K68=1,VLOOKUP(②選手情報入力!R77,種目情報!$A$5:$C$135,3,FALSE),VLOOKUP(②選手情報入力!R77,種目情報!$E$5:$G$135,3,FALSE))))</f>
        <v/>
      </c>
      <c r="AC68" t="str">
        <f>IF(E68="","",IF(②選手情報入力!T77="","",IF(K68=1,種目情報!$J$4,種目情報!$J$6)))</f>
        <v/>
      </c>
      <c r="AD68" t="str">
        <f>IF(E68="","",IF(②選手情報入力!T77="","",IF(K68=1,IF(②選手情報入力!$U$7="","",②選手情報入力!$U$7),IF(②選手情報入力!$U$8="","",②選手情報入力!$U$8))))</f>
        <v/>
      </c>
      <c r="AE68" t="str">
        <f>IF(E68="","",IF(②選手情報入力!T77="","",IF(K68=1,IF(②選手情報入力!$T$7="",0,1),IF(②選手情報入力!$T$8="",0,1))))</f>
        <v/>
      </c>
      <c r="AF68" t="str">
        <f>IF(E68="","",IF(②選手情報入力!T77="","",2))</f>
        <v/>
      </c>
      <c r="AG68" t="str">
        <f>IF(E68="","",IF(②選手情報入力!V77="","",IF(K68=1,種目情報!$J$5,種目情報!$J$7)))</f>
        <v/>
      </c>
      <c r="AH68" t="str">
        <f>IF(E68="","",IF(②選手情報入力!V77="","",IF(K68=1,IF(②選手情報入力!$W$7="","",②選手情報入力!$W$7),IF(②選手情報入力!$W$8="","",②選手情報入力!$W$8))))</f>
        <v/>
      </c>
      <c r="AI68" t="str">
        <f>IF(E68="","",IF(②選手情報入力!V77="","",IF(K68=1,IF(②選手情報入力!$V$7="",0,1),IF(②選手情報入力!$V$8="",0,1))))</f>
        <v/>
      </c>
      <c r="AJ68" t="str">
        <f>IF(E68="","",IF(②選手情報入力!V77="","",2))</f>
        <v/>
      </c>
      <c r="AM68" t="str">
        <f>IF(②選手情報入力!F77="","",ASC(②選手情報入力!F77))</f>
        <v/>
      </c>
      <c r="AN68" t="str">
        <f>IF(②選手情報入力!F77="","",ASC(②選手情報入力!G77))</f>
        <v/>
      </c>
    </row>
    <row r="69" spans="1:40">
      <c r="A69" t="str">
        <f t="shared" si="4"/>
        <v/>
      </c>
      <c r="B69" t="str">
        <f>IF(E69="","",①団体情報入力!$C$5)</f>
        <v/>
      </c>
      <c r="D69" t="str">
        <f>IF(E69="","",IF(①団体情報入力!C77="","",①団体情報入力!C77))</f>
        <v/>
      </c>
      <c r="E69" t="str">
        <f>IF(②選手情報入力!C78="","",②選手情報入力!C78)</f>
        <v/>
      </c>
      <c r="F69" t="str">
        <f>IF(E69="","",②選手情報入力!D78)</f>
        <v/>
      </c>
      <c r="G69" t="str">
        <f>IF(E69="","",ASC(②選手情報入力!E78))</f>
        <v/>
      </c>
      <c r="H69" t="str">
        <f t="shared" si="5"/>
        <v/>
      </c>
      <c r="I69" t="str">
        <f t="shared" si="6"/>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7"/>
        <v/>
      </c>
      <c r="Q69" t="str">
        <f>IF(E69="","",IF(②選手情報入力!L78="","",IF(K69=1,VLOOKUP(②選手情報入力!L78,種目情報!$A$5:$B$167,2,FALSE),VLOOKUP(②選手情報入力!L78,種目情報!$E$5:$F$142,2,FALSE))))</f>
        <v/>
      </c>
      <c r="R69" t="str">
        <f>IF(E69="","",IF(②選手情報入力!M78="","",②選手情報入力!M78))</f>
        <v/>
      </c>
      <c r="S69" s="29"/>
      <c r="T69" t="str">
        <f>IF(E69="","",IF(②選手情報入力!L78="","",IF(K69=1,VLOOKUP(②選手情報入力!L78,種目情報!$A$5:$C$135,3,FALSE),VLOOKUP(②選手情報入力!L78,種目情報!$E$5:$G$135,3,FALSE))))</f>
        <v/>
      </c>
      <c r="U69" t="str">
        <f>IF(E69="","",IF(②選手情報入力!O78="","",IF(K69=1,VLOOKUP(②選手情報入力!O78,種目情報!$A$5:$B$151,2,FALSE),VLOOKUP(②選手情報入力!O78,種目情報!$E$5:$F$135,2,FALSE))))</f>
        <v/>
      </c>
      <c r="V69" t="str">
        <f>IF(E69="","",IF(②選手情報入力!P78="","",②選手情報入力!P78))</f>
        <v/>
      </c>
      <c r="W69" s="29" t="str">
        <f>IF(E69="","",IF(②選手情報入力!N78="","",1))</f>
        <v/>
      </c>
      <c r="X69" t="str">
        <f>IF(E69="","",IF(②選手情報入力!O78="","",IF(K69=1,VLOOKUP(②選手情報入力!O78,種目情報!$A$5:$C$135,3,FALSE),VLOOKUP(②選手情報入力!O78,種目情報!$E$5:$G$135,3,FALSE))))</f>
        <v/>
      </c>
      <c r="Y69" t="str">
        <f>IF(E69="","",IF(②選手情報入力!R78="","",IF(K69=1,VLOOKUP(②選手情報入力!R78,種目情報!$A$5:$B$151,2,FALSE),VLOOKUP(②選手情報入力!R78,種目情報!$E$5:$F$135,2,FALSE))))</f>
        <v/>
      </c>
      <c r="Z69" t="str">
        <f>IF(E69="","",IF(②選手情報入力!S78="","",②選手情報入力!S78))</f>
        <v/>
      </c>
      <c r="AA69" s="29" t="str">
        <f>IF(E69="","",IF(②選手情報入力!Q78="","",1))</f>
        <v/>
      </c>
      <c r="AB69" t="str">
        <f>IF(E69="","",IF(②選手情報入力!R78="","",IF(K69=1,VLOOKUP(②選手情報入力!R78,種目情報!$A$5:$C$135,3,FALSE),VLOOKUP(②選手情報入力!R78,種目情報!$E$5:$G$135,3,FALSE))))</f>
        <v/>
      </c>
      <c r="AC69" t="str">
        <f>IF(E69="","",IF(②選手情報入力!T78="","",IF(K69=1,種目情報!$J$4,種目情報!$J$6)))</f>
        <v/>
      </c>
      <c r="AD69" t="str">
        <f>IF(E69="","",IF(②選手情報入力!T78="","",IF(K69=1,IF(②選手情報入力!$U$7="","",②選手情報入力!$U$7),IF(②選手情報入力!$U$8="","",②選手情報入力!$U$8))))</f>
        <v/>
      </c>
      <c r="AE69" t="str">
        <f>IF(E69="","",IF(②選手情報入力!T78="","",IF(K69=1,IF(②選手情報入力!$T$7="",0,1),IF(②選手情報入力!$T$8="",0,1))))</f>
        <v/>
      </c>
      <c r="AF69" t="str">
        <f>IF(E69="","",IF(②選手情報入力!T78="","",2))</f>
        <v/>
      </c>
      <c r="AG69" t="str">
        <f>IF(E69="","",IF(②選手情報入力!V78="","",IF(K69=1,種目情報!$J$5,種目情報!$J$7)))</f>
        <v/>
      </c>
      <c r="AH69" t="str">
        <f>IF(E69="","",IF(②選手情報入力!V78="","",IF(K69=1,IF(②選手情報入力!$W$7="","",②選手情報入力!$W$7),IF(②選手情報入力!$W$8="","",②選手情報入力!$W$8))))</f>
        <v/>
      </c>
      <c r="AI69" t="str">
        <f>IF(E69="","",IF(②選手情報入力!V78="","",IF(K69=1,IF(②選手情報入力!$V$7="",0,1),IF(②選手情報入力!$V$8="",0,1))))</f>
        <v/>
      </c>
      <c r="AJ69" t="str">
        <f>IF(E69="","",IF(②選手情報入力!V78="","",2))</f>
        <v/>
      </c>
      <c r="AM69" t="str">
        <f>IF(②選手情報入力!F78="","",ASC(②選手情報入力!F78))</f>
        <v/>
      </c>
      <c r="AN69" t="str">
        <f>IF(②選手情報入力!F78="","",ASC(②選手情報入力!G78))</f>
        <v/>
      </c>
    </row>
    <row r="70" spans="1:40">
      <c r="A70" t="str">
        <f t="shared" si="4"/>
        <v/>
      </c>
      <c r="B70" t="str">
        <f>IF(E70="","",①団体情報入力!$C$5)</f>
        <v/>
      </c>
      <c r="D70" t="str">
        <f>IF(E70="","",IF(①団体情報入力!C78="","",①団体情報入力!C78))</f>
        <v/>
      </c>
      <c r="E70" t="str">
        <f>IF(②選手情報入力!C79="","",②選手情報入力!C79)</f>
        <v/>
      </c>
      <c r="F70" t="str">
        <f>IF(E70="","",②選手情報入力!D79)</f>
        <v/>
      </c>
      <c r="G70" t="str">
        <f>IF(E70="","",ASC(②選手情報入力!E79))</f>
        <v/>
      </c>
      <c r="H70" t="str">
        <f t="shared" si="5"/>
        <v/>
      </c>
      <c r="I70" t="str">
        <f t="shared" si="6"/>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7"/>
        <v/>
      </c>
      <c r="Q70" t="str">
        <f>IF(E70="","",IF(②選手情報入力!L79="","",IF(K70=1,VLOOKUP(②選手情報入力!L79,種目情報!$A$5:$B$167,2,FALSE),VLOOKUP(②選手情報入力!L79,種目情報!$E$5:$F$142,2,FALSE))))</f>
        <v/>
      </c>
      <c r="R70" t="str">
        <f>IF(E70="","",IF(②選手情報入力!M79="","",②選手情報入力!M79))</f>
        <v/>
      </c>
      <c r="S70" s="29"/>
      <c r="T70" t="str">
        <f>IF(E70="","",IF(②選手情報入力!L79="","",IF(K70=1,VLOOKUP(②選手情報入力!L79,種目情報!$A$5:$C$135,3,FALSE),VLOOKUP(②選手情報入力!L79,種目情報!$E$5:$G$135,3,FALSE))))</f>
        <v/>
      </c>
      <c r="U70" t="str">
        <f>IF(E70="","",IF(②選手情報入力!O79="","",IF(K70=1,VLOOKUP(②選手情報入力!O79,種目情報!$A$5:$B$151,2,FALSE),VLOOKUP(②選手情報入力!O79,種目情報!$E$5:$F$135,2,FALSE))))</f>
        <v/>
      </c>
      <c r="V70" t="str">
        <f>IF(E70="","",IF(②選手情報入力!P79="","",②選手情報入力!P79))</f>
        <v/>
      </c>
      <c r="W70" s="29" t="str">
        <f>IF(E70="","",IF(②選手情報入力!N79="","",1))</f>
        <v/>
      </c>
      <c r="X70" t="str">
        <f>IF(E70="","",IF(②選手情報入力!O79="","",IF(K70=1,VLOOKUP(②選手情報入力!O79,種目情報!$A$5:$C$135,3,FALSE),VLOOKUP(②選手情報入力!O79,種目情報!$E$5:$G$135,3,FALSE))))</f>
        <v/>
      </c>
      <c r="Y70" t="str">
        <f>IF(E70="","",IF(②選手情報入力!R79="","",IF(K70=1,VLOOKUP(②選手情報入力!R79,種目情報!$A$5:$B$151,2,FALSE),VLOOKUP(②選手情報入力!R79,種目情報!$E$5:$F$135,2,FALSE))))</f>
        <v/>
      </c>
      <c r="Z70" t="str">
        <f>IF(E70="","",IF(②選手情報入力!S79="","",②選手情報入力!S79))</f>
        <v/>
      </c>
      <c r="AA70" s="29" t="str">
        <f>IF(E70="","",IF(②選手情報入力!Q79="","",1))</f>
        <v/>
      </c>
      <c r="AB70" t="str">
        <f>IF(E70="","",IF(②選手情報入力!R79="","",IF(K70=1,VLOOKUP(②選手情報入力!R79,種目情報!$A$5:$C$135,3,FALSE),VLOOKUP(②選手情報入力!R79,種目情報!$E$5:$G$135,3,FALSE))))</f>
        <v/>
      </c>
      <c r="AC70" t="str">
        <f>IF(E70="","",IF(②選手情報入力!T79="","",IF(K70=1,種目情報!$J$4,種目情報!$J$6)))</f>
        <v/>
      </c>
      <c r="AD70" t="str">
        <f>IF(E70="","",IF(②選手情報入力!T79="","",IF(K70=1,IF(②選手情報入力!$U$7="","",②選手情報入力!$U$7),IF(②選手情報入力!$U$8="","",②選手情報入力!$U$8))))</f>
        <v/>
      </c>
      <c r="AE70" t="str">
        <f>IF(E70="","",IF(②選手情報入力!T79="","",IF(K70=1,IF(②選手情報入力!$T$7="",0,1),IF(②選手情報入力!$T$8="",0,1))))</f>
        <v/>
      </c>
      <c r="AF70" t="str">
        <f>IF(E70="","",IF(②選手情報入力!T79="","",2))</f>
        <v/>
      </c>
      <c r="AG70" t="str">
        <f>IF(E70="","",IF(②選手情報入力!V79="","",IF(K70=1,種目情報!$J$5,種目情報!$J$7)))</f>
        <v/>
      </c>
      <c r="AH70" t="str">
        <f>IF(E70="","",IF(②選手情報入力!V79="","",IF(K70=1,IF(②選手情報入力!$W$7="","",②選手情報入力!$W$7),IF(②選手情報入力!$W$8="","",②選手情報入力!$W$8))))</f>
        <v/>
      </c>
      <c r="AI70" t="str">
        <f>IF(E70="","",IF(②選手情報入力!V79="","",IF(K70=1,IF(②選手情報入力!$V$7="",0,1),IF(②選手情報入力!$V$8="",0,1))))</f>
        <v/>
      </c>
      <c r="AJ70" t="str">
        <f>IF(E70="","",IF(②選手情報入力!V79="","",2))</f>
        <v/>
      </c>
      <c r="AM70" t="str">
        <f>IF(②選手情報入力!F79="","",ASC(②選手情報入力!F79))</f>
        <v/>
      </c>
      <c r="AN70" t="str">
        <f>IF(②選手情報入力!F79="","",ASC(②選手情報入力!G79))</f>
        <v/>
      </c>
    </row>
    <row r="71" spans="1:40">
      <c r="A71" t="str">
        <f t="shared" si="4"/>
        <v/>
      </c>
      <c r="B71" t="str">
        <f>IF(E71="","",①団体情報入力!$C$5)</f>
        <v/>
      </c>
      <c r="D71" t="str">
        <f>IF(E71="","",IF(①団体情報入力!C79="","",①団体情報入力!C79))</f>
        <v/>
      </c>
      <c r="E71" t="str">
        <f>IF(②選手情報入力!C80="","",②選手情報入力!C80)</f>
        <v/>
      </c>
      <c r="F71" t="str">
        <f>IF(E71="","",②選手情報入力!D80)</f>
        <v/>
      </c>
      <c r="G71" t="str">
        <f>IF(E71="","",ASC(②選手情報入力!E80))</f>
        <v/>
      </c>
      <c r="H71" t="str">
        <f t="shared" si="5"/>
        <v/>
      </c>
      <c r="I71" t="str">
        <f t="shared" si="6"/>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7"/>
        <v/>
      </c>
      <c r="Q71" t="str">
        <f>IF(E71="","",IF(②選手情報入力!L80="","",IF(K71=1,VLOOKUP(②選手情報入力!L80,種目情報!$A$5:$B$167,2,FALSE),VLOOKUP(②選手情報入力!L80,種目情報!$E$5:$F$142,2,FALSE))))</f>
        <v/>
      </c>
      <c r="R71" t="str">
        <f>IF(E71="","",IF(②選手情報入力!M80="","",②選手情報入力!M80))</f>
        <v/>
      </c>
      <c r="S71" s="29"/>
      <c r="T71" t="str">
        <f>IF(E71="","",IF(②選手情報入力!L80="","",IF(K71=1,VLOOKUP(②選手情報入力!L80,種目情報!$A$5:$C$135,3,FALSE),VLOOKUP(②選手情報入力!L80,種目情報!$E$5:$G$135,3,FALSE))))</f>
        <v/>
      </c>
      <c r="U71" t="str">
        <f>IF(E71="","",IF(②選手情報入力!O80="","",IF(K71=1,VLOOKUP(②選手情報入力!O80,種目情報!$A$5:$B$151,2,FALSE),VLOOKUP(②選手情報入力!O80,種目情報!$E$5:$F$135,2,FALSE))))</f>
        <v/>
      </c>
      <c r="V71" t="str">
        <f>IF(E71="","",IF(②選手情報入力!P80="","",②選手情報入力!P80))</f>
        <v/>
      </c>
      <c r="W71" s="29" t="str">
        <f>IF(E71="","",IF(②選手情報入力!N80="","",1))</f>
        <v/>
      </c>
      <c r="X71" t="str">
        <f>IF(E71="","",IF(②選手情報入力!O80="","",IF(K71=1,VLOOKUP(②選手情報入力!O80,種目情報!$A$5:$C$135,3,FALSE),VLOOKUP(②選手情報入力!O80,種目情報!$E$5:$G$135,3,FALSE))))</f>
        <v/>
      </c>
      <c r="Y71" t="str">
        <f>IF(E71="","",IF(②選手情報入力!R80="","",IF(K71=1,VLOOKUP(②選手情報入力!R80,種目情報!$A$5:$B$151,2,FALSE),VLOOKUP(②選手情報入力!R80,種目情報!$E$5:$F$135,2,FALSE))))</f>
        <v/>
      </c>
      <c r="Z71" t="str">
        <f>IF(E71="","",IF(②選手情報入力!S80="","",②選手情報入力!S80))</f>
        <v/>
      </c>
      <c r="AA71" s="29" t="str">
        <f>IF(E71="","",IF(②選手情報入力!Q80="","",1))</f>
        <v/>
      </c>
      <c r="AB71" t="str">
        <f>IF(E71="","",IF(②選手情報入力!R80="","",IF(K71=1,VLOOKUP(②選手情報入力!R80,種目情報!$A$5:$C$135,3,FALSE),VLOOKUP(②選手情報入力!R80,種目情報!$E$5:$G$135,3,FALSE))))</f>
        <v/>
      </c>
      <c r="AC71" t="str">
        <f>IF(E71="","",IF(②選手情報入力!T80="","",IF(K71=1,種目情報!$J$4,種目情報!$J$6)))</f>
        <v/>
      </c>
      <c r="AD71" t="str">
        <f>IF(E71="","",IF(②選手情報入力!T80="","",IF(K71=1,IF(②選手情報入力!$U$7="","",②選手情報入力!$U$7),IF(②選手情報入力!$U$8="","",②選手情報入力!$U$8))))</f>
        <v/>
      </c>
      <c r="AE71" t="str">
        <f>IF(E71="","",IF(②選手情報入力!T80="","",IF(K71=1,IF(②選手情報入力!$T$7="",0,1),IF(②選手情報入力!$T$8="",0,1))))</f>
        <v/>
      </c>
      <c r="AF71" t="str">
        <f>IF(E71="","",IF(②選手情報入力!T80="","",2))</f>
        <v/>
      </c>
      <c r="AG71" t="str">
        <f>IF(E71="","",IF(②選手情報入力!V80="","",IF(K71=1,種目情報!$J$5,種目情報!$J$7)))</f>
        <v/>
      </c>
      <c r="AH71" t="str">
        <f>IF(E71="","",IF(②選手情報入力!V80="","",IF(K71=1,IF(②選手情報入力!$W$7="","",②選手情報入力!$W$7),IF(②選手情報入力!$W$8="","",②選手情報入力!$W$8))))</f>
        <v/>
      </c>
      <c r="AI71" t="str">
        <f>IF(E71="","",IF(②選手情報入力!V80="","",IF(K71=1,IF(②選手情報入力!$V$7="",0,1),IF(②選手情報入力!$V$8="",0,1))))</f>
        <v/>
      </c>
      <c r="AJ71" t="str">
        <f>IF(E71="","",IF(②選手情報入力!V80="","",2))</f>
        <v/>
      </c>
      <c r="AM71" t="str">
        <f>IF(②選手情報入力!F80="","",ASC(②選手情報入力!F80))</f>
        <v/>
      </c>
      <c r="AN71" t="str">
        <f>IF(②選手情報入力!F80="","",ASC(②選手情報入力!G80))</f>
        <v/>
      </c>
    </row>
    <row r="72" spans="1:40">
      <c r="A72" t="str">
        <f t="shared" si="4"/>
        <v/>
      </c>
      <c r="B72" t="str">
        <f>IF(E72="","",①団体情報入力!$C$5)</f>
        <v/>
      </c>
      <c r="D72" t="str">
        <f>IF(E72="","",IF(①団体情報入力!C80="","",①団体情報入力!C80))</f>
        <v/>
      </c>
      <c r="E72" t="str">
        <f>IF(②選手情報入力!C81="","",②選手情報入力!C81)</f>
        <v/>
      </c>
      <c r="F72" t="str">
        <f>IF(E72="","",②選手情報入力!D81)</f>
        <v/>
      </c>
      <c r="G72" t="str">
        <f>IF(E72="","",ASC(②選手情報入力!E81))</f>
        <v/>
      </c>
      <c r="H72" t="str">
        <f t="shared" si="5"/>
        <v/>
      </c>
      <c r="I72" t="str">
        <f t="shared" si="6"/>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7"/>
        <v/>
      </c>
      <c r="Q72" t="str">
        <f>IF(E72="","",IF(②選手情報入力!L81="","",IF(K72=1,VLOOKUP(②選手情報入力!L81,種目情報!$A$5:$B$167,2,FALSE),VLOOKUP(②選手情報入力!L81,種目情報!$E$5:$F$142,2,FALSE))))</f>
        <v/>
      </c>
      <c r="R72" t="str">
        <f>IF(E72="","",IF(②選手情報入力!M81="","",②選手情報入力!M81))</f>
        <v/>
      </c>
      <c r="S72" s="29"/>
      <c r="T72" t="str">
        <f>IF(E72="","",IF(②選手情報入力!L81="","",IF(K72=1,VLOOKUP(②選手情報入力!L81,種目情報!$A$5:$C$135,3,FALSE),VLOOKUP(②選手情報入力!L81,種目情報!$E$5:$G$135,3,FALSE))))</f>
        <v/>
      </c>
      <c r="U72" t="str">
        <f>IF(E72="","",IF(②選手情報入力!O81="","",IF(K72=1,VLOOKUP(②選手情報入力!O81,種目情報!$A$5:$B$151,2,FALSE),VLOOKUP(②選手情報入力!O81,種目情報!$E$5:$F$135,2,FALSE))))</f>
        <v/>
      </c>
      <c r="V72" t="str">
        <f>IF(E72="","",IF(②選手情報入力!P81="","",②選手情報入力!P81))</f>
        <v/>
      </c>
      <c r="W72" s="29" t="str">
        <f>IF(E72="","",IF(②選手情報入力!N81="","",1))</f>
        <v/>
      </c>
      <c r="X72" t="str">
        <f>IF(E72="","",IF(②選手情報入力!O81="","",IF(K72=1,VLOOKUP(②選手情報入力!O81,種目情報!$A$5:$C$135,3,FALSE),VLOOKUP(②選手情報入力!O81,種目情報!$E$5:$G$135,3,FALSE))))</f>
        <v/>
      </c>
      <c r="Y72" t="str">
        <f>IF(E72="","",IF(②選手情報入力!R81="","",IF(K72=1,VLOOKUP(②選手情報入力!R81,種目情報!$A$5:$B$151,2,FALSE),VLOOKUP(②選手情報入力!R81,種目情報!$E$5:$F$135,2,FALSE))))</f>
        <v/>
      </c>
      <c r="Z72" t="str">
        <f>IF(E72="","",IF(②選手情報入力!S81="","",②選手情報入力!S81))</f>
        <v/>
      </c>
      <c r="AA72" s="29" t="str">
        <f>IF(E72="","",IF(②選手情報入力!Q81="","",1))</f>
        <v/>
      </c>
      <c r="AB72" t="str">
        <f>IF(E72="","",IF(②選手情報入力!R81="","",IF(K72=1,VLOOKUP(②選手情報入力!R81,種目情報!$A$5:$C$135,3,FALSE),VLOOKUP(②選手情報入力!R81,種目情報!$E$5:$G$135,3,FALSE))))</f>
        <v/>
      </c>
      <c r="AC72" t="str">
        <f>IF(E72="","",IF(②選手情報入力!T81="","",IF(K72=1,種目情報!$J$4,種目情報!$J$6)))</f>
        <v/>
      </c>
      <c r="AD72" t="str">
        <f>IF(E72="","",IF(②選手情報入力!T81="","",IF(K72=1,IF(②選手情報入力!$U$7="","",②選手情報入力!$U$7),IF(②選手情報入力!$U$8="","",②選手情報入力!$U$8))))</f>
        <v/>
      </c>
      <c r="AE72" t="str">
        <f>IF(E72="","",IF(②選手情報入力!T81="","",IF(K72=1,IF(②選手情報入力!$T$7="",0,1),IF(②選手情報入力!$T$8="",0,1))))</f>
        <v/>
      </c>
      <c r="AF72" t="str">
        <f>IF(E72="","",IF(②選手情報入力!T81="","",2))</f>
        <v/>
      </c>
      <c r="AG72" t="str">
        <f>IF(E72="","",IF(②選手情報入力!V81="","",IF(K72=1,種目情報!$J$5,種目情報!$J$7)))</f>
        <v/>
      </c>
      <c r="AH72" t="str">
        <f>IF(E72="","",IF(②選手情報入力!V81="","",IF(K72=1,IF(②選手情報入力!$W$7="","",②選手情報入力!$W$7),IF(②選手情報入力!$W$8="","",②選手情報入力!$W$8))))</f>
        <v/>
      </c>
      <c r="AI72" t="str">
        <f>IF(E72="","",IF(②選手情報入力!V81="","",IF(K72=1,IF(②選手情報入力!$V$7="",0,1),IF(②選手情報入力!$V$8="",0,1))))</f>
        <v/>
      </c>
      <c r="AJ72" t="str">
        <f>IF(E72="","",IF(②選手情報入力!V81="","",2))</f>
        <v/>
      </c>
      <c r="AM72" t="str">
        <f>IF(②選手情報入力!F81="","",ASC(②選手情報入力!F81))</f>
        <v/>
      </c>
      <c r="AN72" t="str">
        <f>IF(②選手情報入力!F81="","",ASC(②選手情報入力!G81))</f>
        <v/>
      </c>
    </row>
    <row r="73" spans="1:40">
      <c r="A73" t="str">
        <f t="shared" si="4"/>
        <v/>
      </c>
      <c r="B73" t="str">
        <f>IF(E73="","",①団体情報入力!$C$5)</f>
        <v/>
      </c>
      <c r="D73" t="str">
        <f>IF(E73="","",IF(①団体情報入力!C81="","",①団体情報入力!C81))</f>
        <v/>
      </c>
      <c r="E73" t="str">
        <f>IF(②選手情報入力!C82="","",②選手情報入力!C82)</f>
        <v/>
      </c>
      <c r="F73" t="str">
        <f>IF(E73="","",②選手情報入力!D82)</f>
        <v/>
      </c>
      <c r="G73" t="str">
        <f>IF(E73="","",ASC(②選手情報入力!E82))</f>
        <v/>
      </c>
      <c r="H73" t="str">
        <f t="shared" si="5"/>
        <v/>
      </c>
      <c r="I73" t="str">
        <f t="shared" si="6"/>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7"/>
        <v/>
      </c>
      <c r="Q73" t="str">
        <f>IF(E73="","",IF(②選手情報入力!L82="","",IF(K73=1,VLOOKUP(②選手情報入力!L82,種目情報!$A$5:$B$167,2,FALSE),VLOOKUP(②選手情報入力!L82,種目情報!$E$5:$F$142,2,FALSE))))</f>
        <v/>
      </c>
      <c r="R73" t="str">
        <f>IF(E73="","",IF(②選手情報入力!M82="","",②選手情報入力!M82))</f>
        <v/>
      </c>
      <c r="S73" s="29"/>
      <c r="T73" t="str">
        <f>IF(E73="","",IF(②選手情報入力!L82="","",IF(K73=1,VLOOKUP(②選手情報入力!L82,種目情報!$A$5:$C$135,3,FALSE),VLOOKUP(②選手情報入力!L82,種目情報!$E$5:$G$135,3,FALSE))))</f>
        <v/>
      </c>
      <c r="U73" t="str">
        <f>IF(E73="","",IF(②選手情報入力!O82="","",IF(K73=1,VLOOKUP(②選手情報入力!O82,種目情報!$A$5:$B$151,2,FALSE),VLOOKUP(②選手情報入力!O82,種目情報!$E$5:$F$135,2,FALSE))))</f>
        <v/>
      </c>
      <c r="V73" t="str">
        <f>IF(E73="","",IF(②選手情報入力!P82="","",②選手情報入力!P82))</f>
        <v/>
      </c>
      <c r="W73" s="29" t="str">
        <f>IF(E73="","",IF(②選手情報入力!N82="","",1))</f>
        <v/>
      </c>
      <c r="X73" t="str">
        <f>IF(E73="","",IF(②選手情報入力!O82="","",IF(K73=1,VLOOKUP(②選手情報入力!O82,種目情報!$A$5:$C$135,3,FALSE),VLOOKUP(②選手情報入力!O82,種目情報!$E$5:$G$135,3,FALSE))))</f>
        <v/>
      </c>
      <c r="Y73" t="str">
        <f>IF(E73="","",IF(②選手情報入力!R82="","",IF(K73=1,VLOOKUP(②選手情報入力!R82,種目情報!$A$5:$B$151,2,FALSE),VLOOKUP(②選手情報入力!R82,種目情報!$E$5:$F$135,2,FALSE))))</f>
        <v/>
      </c>
      <c r="Z73" t="str">
        <f>IF(E73="","",IF(②選手情報入力!S82="","",②選手情報入力!S82))</f>
        <v/>
      </c>
      <c r="AA73" s="29" t="str">
        <f>IF(E73="","",IF(②選手情報入力!Q82="","",1))</f>
        <v/>
      </c>
      <c r="AB73" t="str">
        <f>IF(E73="","",IF(②選手情報入力!R82="","",IF(K73=1,VLOOKUP(②選手情報入力!R82,種目情報!$A$5:$C$135,3,FALSE),VLOOKUP(②選手情報入力!R82,種目情報!$E$5:$G$135,3,FALSE))))</f>
        <v/>
      </c>
      <c r="AC73" t="str">
        <f>IF(E73="","",IF(②選手情報入力!T82="","",IF(K73=1,種目情報!$J$4,種目情報!$J$6)))</f>
        <v/>
      </c>
      <c r="AD73" t="str">
        <f>IF(E73="","",IF(②選手情報入力!T82="","",IF(K73=1,IF(②選手情報入力!$U$7="","",②選手情報入力!$U$7),IF(②選手情報入力!$U$8="","",②選手情報入力!$U$8))))</f>
        <v/>
      </c>
      <c r="AE73" t="str">
        <f>IF(E73="","",IF(②選手情報入力!T82="","",IF(K73=1,IF(②選手情報入力!$T$7="",0,1),IF(②選手情報入力!$T$8="",0,1))))</f>
        <v/>
      </c>
      <c r="AF73" t="str">
        <f>IF(E73="","",IF(②選手情報入力!T82="","",2))</f>
        <v/>
      </c>
      <c r="AG73" t="str">
        <f>IF(E73="","",IF(②選手情報入力!V82="","",IF(K73=1,種目情報!$J$5,種目情報!$J$7)))</f>
        <v/>
      </c>
      <c r="AH73" t="str">
        <f>IF(E73="","",IF(②選手情報入力!V82="","",IF(K73=1,IF(②選手情報入力!$W$7="","",②選手情報入力!$W$7),IF(②選手情報入力!$W$8="","",②選手情報入力!$W$8))))</f>
        <v/>
      </c>
      <c r="AI73" t="str">
        <f>IF(E73="","",IF(②選手情報入力!V82="","",IF(K73=1,IF(②選手情報入力!$V$7="",0,1),IF(②選手情報入力!$V$8="",0,1))))</f>
        <v/>
      </c>
      <c r="AJ73" t="str">
        <f>IF(E73="","",IF(②選手情報入力!V82="","",2))</f>
        <v/>
      </c>
      <c r="AM73" t="str">
        <f>IF(②選手情報入力!F82="","",ASC(②選手情報入力!F82))</f>
        <v/>
      </c>
      <c r="AN73" t="str">
        <f>IF(②選手情報入力!F82="","",ASC(②選手情報入力!G82))</f>
        <v/>
      </c>
    </row>
    <row r="74" spans="1:40">
      <c r="A74" t="str">
        <f t="shared" si="4"/>
        <v/>
      </c>
      <c r="B74" t="str">
        <f>IF(E74="","",①団体情報入力!$C$5)</f>
        <v/>
      </c>
      <c r="D74" t="str">
        <f>IF(E74="","",IF(①団体情報入力!C82="","",①団体情報入力!C82))</f>
        <v/>
      </c>
      <c r="E74" t="str">
        <f>IF(②選手情報入力!C83="","",②選手情報入力!C83)</f>
        <v/>
      </c>
      <c r="F74" t="str">
        <f>IF(E74="","",②選手情報入力!D83)</f>
        <v/>
      </c>
      <c r="G74" t="str">
        <f>IF(E74="","",ASC(②選手情報入力!E83))</f>
        <v/>
      </c>
      <c r="H74" t="str">
        <f t="shared" si="5"/>
        <v/>
      </c>
      <c r="I74" t="str">
        <f t="shared" si="6"/>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7"/>
        <v/>
      </c>
      <c r="Q74" t="str">
        <f>IF(E74="","",IF(②選手情報入力!L83="","",IF(K74=1,VLOOKUP(②選手情報入力!L83,種目情報!$A$5:$B$167,2,FALSE),VLOOKUP(②選手情報入力!L83,種目情報!$E$5:$F$142,2,FALSE))))</f>
        <v/>
      </c>
      <c r="R74" t="str">
        <f>IF(E74="","",IF(②選手情報入力!M83="","",②選手情報入力!M83))</f>
        <v/>
      </c>
      <c r="S74" s="29"/>
      <c r="T74" t="str">
        <f>IF(E74="","",IF(②選手情報入力!L83="","",IF(K74=1,VLOOKUP(②選手情報入力!L83,種目情報!$A$5:$C$135,3,FALSE),VLOOKUP(②選手情報入力!L83,種目情報!$E$5:$G$135,3,FALSE))))</f>
        <v/>
      </c>
      <c r="U74" t="str">
        <f>IF(E74="","",IF(②選手情報入力!O83="","",IF(K74=1,VLOOKUP(②選手情報入力!O83,種目情報!$A$5:$B$151,2,FALSE),VLOOKUP(②選手情報入力!O83,種目情報!$E$5:$F$135,2,FALSE))))</f>
        <v/>
      </c>
      <c r="V74" t="str">
        <f>IF(E74="","",IF(②選手情報入力!P83="","",②選手情報入力!P83))</f>
        <v/>
      </c>
      <c r="W74" s="29" t="str">
        <f>IF(E74="","",IF(②選手情報入力!N83="","",1))</f>
        <v/>
      </c>
      <c r="X74" t="str">
        <f>IF(E74="","",IF(②選手情報入力!O83="","",IF(K74=1,VLOOKUP(②選手情報入力!O83,種目情報!$A$5:$C$135,3,FALSE),VLOOKUP(②選手情報入力!O83,種目情報!$E$5:$G$135,3,FALSE))))</f>
        <v/>
      </c>
      <c r="Y74" t="str">
        <f>IF(E74="","",IF(②選手情報入力!R83="","",IF(K74=1,VLOOKUP(②選手情報入力!R83,種目情報!$A$5:$B$151,2,FALSE),VLOOKUP(②選手情報入力!R83,種目情報!$E$5:$F$135,2,FALSE))))</f>
        <v/>
      </c>
      <c r="Z74" t="str">
        <f>IF(E74="","",IF(②選手情報入力!S83="","",②選手情報入力!S83))</f>
        <v/>
      </c>
      <c r="AA74" s="29" t="str">
        <f>IF(E74="","",IF(②選手情報入力!Q83="","",1))</f>
        <v/>
      </c>
      <c r="AB74" t="str">
        <f>IF(E74="","",IF(②選手情報入力!R83="","",IF(K74=1,VLOOKUP(②選手情報入力!R83,種目情報!$A$5:$C$135,3,FALSE),VLOOKUP(②選手情報入力!R83,種目情報!$E$5:$G$135,3,FALSE))))</f>
        <v/>
      </c>
      <c r="AC74" t="str">
        <f>IF(E74="","",IF(②選手情報入力!T83="","",IF(K74=1,種目情報!$J$4,種目情報!$J$6)))</f>
        <v/>
      </c>
      <c r="AD74" t="str">
        <f>IF(E74="","",IF(②選手情報入力!T83="","",IF(K74=1,IF(②選手情報入力!$U$7="","",②選手情報入力!$U$7),IF(②選手情報入力!$U$8="","",②選手情報入力!$U$8))))</f>
        <v/>
      </c>
      <c r="AE74" t="str">
        <f>IF(E74="","",IF(②選手情報入力!T83="","",IF(K74=1,IF(②選手情報入力!$T$7="",0,1),IF(②選手情報入力!$T$8="",0,1))))</f>
        <v/>
      </c>
      <c r="AF74" t="str">
        <f>IF(E74="","",IF(②選手情報入力!T83="","",2))</f>
        <v/>
      </c>
      <c r="AG74" t="str">
        <f>IF(E74="","",IF(②選手情報入力!V83="","",IF(K74=1,種目情報!$J$5,種目情報!$J$7)))</f>
        <v/>
      </c>
      <c r="AH74" t="str">
        <f>IF(E74="","",IF(②選手情報入力!V83="","",IF(K74=1,IF(②選手情報入力!$W$7="","",②選手情報入力!$W$7),IF(②選手情報入力!$W$8="","",②選手情報入力!$W$8))))</f>
        <v/>
      </c>
      <c r="AI74" t="str">
        <f>IF(E74="","",IF(②選手情報入力!V83="","",IF(K74=1,IF(②選手情報入力!$V$7="",0,1),IF(②選手情報入力!$V$8="",0,1))))</f>
        <v/>
      </c>
      <c r="AJ74" t="str">
        <f>IF(E74="","",IF(②選手情報入力!V83="","",2))</f>
        <v/>
      </c>
      <c r="AM74" t="str">
        <f>IF(②選手情報入力!F83="","",ASC(②選手情報入力!F83))</f>
        <v/>
      </c>
      <c r="AN74" t="str">
        <f>IF(②選手情報入力!F83="","",ASC(②選手情報入力!G83))</f>
        <v/>
      </c>
    </row>
    <row r="75" spans="1:40">
      <c r="A75" t="str">
        <f t="shared" si="4"/>
        <v/>
      </c>
      <c r="B75" t="str">
        <f>IF(E75="","",①団体情報入力!$C$5)</f>
        <v/>
      </c>
      <c r="D75" t="str">
        <f>IF(E75="","",IF(①団体情報入力!C83="","",①団体情報入力!C83))</f>
        <v/>
      </c>
      <c r="E75" t="str">
        <f>IF(②選手情報入力!C84="","",②選手情報入力!C84)</f>
        <v/>
      </c>
      <c r="F75" t="str">
        <f>IF(E75="","",②選手情報入力!D84)</f>
        <v/>
      </c>
      <c r="G75" t="str">
        <f>IF(E75="","",ASC(②選手情報入力!E84))</f>
        <v/>
      </c>
      <c r="H75" t="str">
        <f t="shared" si="5"/>
        <v/>
      </c>
      <c r="I75" t="str">
        <f t="shared" si="6"/>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7"/>
        <v/>
      </c>
      <c r="Q75" t="str">
        <f>IF(E75="","",IF(②選手情報入力!L84="","",IF(K75=1,VLOOKUP(②選手情報入力!L84,種目情報!$A$5:$B$167,2,FALSE),VLOOKUP(②選手情報入力!L84,種目情報!$E$5:$F$142,2,FALSE))))</f>
        <v/>
      </c>
      <c r="R75" t="str">
        <f>IF(E75="","",IF(②選手情報入力!M84="","",②選手情報入力!M84))</f>
        <v/>
      </c>
      <c r="S75" s="29"/>
      <c r="T75" t="str">
        <f>IF(E75="","",IF(②選手情報入力!L84="","",IF(K75=1,VLOOKUP(②選手情報入力!L84,種目情報!$A$5:$C$135,3,FALSE),VLOOKUP(②選手情報入力!L84,種目情報!$E$5:$G$135,3,FALSE))))</f>
        <v/>
      </c>
      <c r="U75" t="str">
        <f>IF(E75="","",IF(②選手情報入力!O84="","",IF(K75=1,VLOOKUP(②選手情報入力!O84,種目情報!$A$5:$B$151,2,FALSE),VLOOKUP(②選手情報入力!O84,種目情報!$E$5:$F$135,2,FALSE))))</f>
        <v/>
      </c>
      <c r="V75" t="str">
        <f>IF(E75="","",IF(②選手情報入力!P84="","",②選手情報入力!P84))</f>
        <v/>
      </c>
      <c r="W75" s="29" t="str">
        <f>IF(E75="","",IF(②選手情報入力!N84="","",1))</f>
        <v/>
      </c>
      <c r="X75" t="str">
        <f>IF(E75="","",IF(②選手情報入力!O84="","",IF(K75=1,VLOOKUP(②選手情報入力!O84,種目情報!$A$5:$C$135,3,FALSE),VLOOKUP(②選手情報入力!O84,種目情報!$E$5:$G$135,3,FALSE))))</f>
        <v/>
      </c>
      <c r="Y75" t="str">
        <f>IF(E75="","",IF(②選手情報入力!R84="","",IF(K75=1,VLOOKUP(②選手情報入力!R84,種目情報!$A$5:$B$151,2,FALSE),VLOOKUP(②選手情報入力!R84,種目情報!$E$5:$F$135,2,FALSE))))</f>
        <v/>
      </c>
      <c r="Z75" t="str">
        <f>IF(E75="","",IF(②選手情報入力!S84="","",②選手情報入力!S84))</f>
        <v/>
      </c>
      <c r="AA75" s="29" t="str">
        <f>IF(E75="","",IF(②選手情報入力!Q84="","",1))</f>
        <v/>
      </c>
      <c r="AB75" t="str">
        <f>IF(E75="","",IF(②選手情報入力!R84="","",IF(K75=1,VLOOKUP(②選手情報入力!R84,種目情報!$A$5:$C$135,3,FALSE),VLOOKUP(②選手情報入力!R84,種目情報!$E$5:$G$135,3,FALSE))))</f>
        <v/>
      </c>
      <c r="AC75" t="str">
        <f>IF(E75="","",IF(②選手情報入力!T84="","",IF(K75=1,種目情報!$J$4,種目情報!$J$6)))</f>
        <v/>
      </c>
      <c r="AD75" t="str">
        <f>IF(E75="","",IF(②選手情報入力!T84="","",IF(K75=1,IF(②選手情報入力!$U$7="","",②選手情報入力!$U$7),IF(②選手情報入力!$U$8="","",②選手情報入力!$U$8))))</f>
        <v/>
      </c>
      <c r="AE75" t="str">
        <f>IF(E75="","",IF(②選手情報入力!T84="","",IF(K75=1,IF(②選手情報入力!$T$7="",0,1),IF(②選手情報入力!$T$8="",0,1))))</f>
        <v/>
      </c>
      <c r="AF75" t="str">
        <f>IF(E75="","",IF(②選手情報入力!T84="","",2))</f>
        <v/>
      </c>
      <c r="AG75" t="str">
        <f>IF(E75="","",IF(②選手情報入力!V84="","",IF(K75=1,種目情報!$J$5,種目情報!$J$7)))</f>
        <v/>
      </c>
      <c r="AH75" t="str">
        <f>IF(E75="","",IF(②選手情報入力!V84="","",IF(K75=1,IF(②選手情報入力!$W$7="","",②選手情報入力!$W$7),IF(②選手情報入力!$W$8="","",②選手情報入力!$W$8))))</f>
        <v/>
      </c>
      <c r="AI75" t="str">
        <f>IF(E75="","",IF(②選手情報入力!V84="","",IF(K75=1,IF(②選手情報入力!$V$7="",0,1),IF(②選手情報入力!$V$8="",0,1))))</f>
        <v/>
      </c>
      <c r="AJ75" t="str">
        <f>IF(E75="","",IF(②選手情報入力!V84="","",2))</f>
        <v/>
      </c>
      <c r="AM75" t="str">
        <f>IF(②選手情報入力!F84="","",ASC(②選手情報入力!F84))</f>
        <v/>
      </c>
      <c r="AN75" t="str">
        <f>IF(②選手情報入力!F84="","",ASC(②選手情報入力!G84))</f>
        <v/>
      </c>
    </row>
    <row r="76" spans="1:40">
      <c r="A76" t="str">
        <f t="shared" si="4"/>
        <v/>
      </c>
      <c r="B76" t="str">
        <f>IF(E76="","",①団体情報入力!$C$5)</f>
        <v/>
      </c>
      <c r="D76" t="str">
        <f>IF(E76="","",IF(①団体情報入力!C84="","",①団体情報入力!C84))</f>
        <v/>
      </c>
      <c r="E76" t="str">
        <f>IF(②選手情報入力!C85="","",②選手情報入力!C85)</f>
        <v/>
      </c>
      <c r="F76" t="str">
        <f>IF(E76="","",②選手情報入力!D85)</f>
        <v/>
      </c>
      <c r="G76" t="str">
        <f>IF(E76="","",ASC(②選手情報入力!E85))</f>
        <v/>
      </c>
      <c r="H76" t="str">
        <f t="shared" si="5"/>
        <v/>
      </c>
      <c r="I76" t="str">
        <f t="shared" si="6"/>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7"/>
        <v/>
      </c>
      <c r="Q76" t="str">
        <f>IF(E76="","",IF(②選手情報入力!L85="","",IF(K76=1,VLOOKUP(②選手情報入力!L85,種目情報!$A$5:$B$167,2,FALSE),VLOOKUP(②選手情報入力!L85,種目情報!$E$5:$F$142,2,FALSE))))</f>
        <v/>
      </c>
      <c r="R76" t="str">
        <f>IF(E76="","",IF(②選手情報入力!M85="","",②選手情報入力!M85))</f>
        <v/>
      </c>
      <c r="S76" s="29"/>
      <c r="T76" t="str">
        <f>IF(E76="","",IF(②選手情報入力!L85="","",IF(K76=1,VLOOKUP(②選手情報入力!L85,種目情報!$A$5:$C$135,3,FALSE),VLOOKUP(②選手情報入力!L85,種目情報!$E$5:$G$135,3,FALSE))))</f>
        <v/>
      </c>
      <c r="U76" t="str">
        <f>IF(E76="","",IF(②選手情報入力!O85="","",IF(K76=1,VLOOKUP(②選手情報入力!O85,種目情報!$A$5:$B$151,2,FALSE),VLOOKUP(②選手情報入力!O85,種目情報!$E$5:$F$135,2,FALSE))))</f>
        <v/>
      </c>
      <c r="V76" t="str">
        <f>IF(E76="","",IF(②選手情報入力!P85="","",②選手情報入力!P85))</f>
        <v/>
      </c>
      <c r="W76" s="29" t="str">
        <f>IF(E76="","",IF(②選手情報入力!N85="","",1))</f>
        <v/>
      </c>
      <c r="X76" t="str">
        <f>IF(E76="","",IF(②選手情報入力!O85="","",IF(K76=1,VLOOKUP(②選手情報入力!O85,種目情報!$A$5:$C$135,3,FALSE),VLOOKUP(②選手情報入力!O85,種目情報!$E$5:$G$135,3,FALSE))))</f>
        <v/>
      </c>
      <c r="Y76" t="str">
        <f>IF(E76="","",IF(②選手情報入力!R85="","",IF(K76=1,VLOOKUP(②選手情報入力!R85,種目情報!$A$5:$B$151,2,FALSE),VLOOKUP(②選手情報入力!R85,種目情報!$E$5:$F$135,2,FALSE))))</f>
        <v/>
      </c>
      <c r="Z76" t="str">
        <f>IF(E76="","",IF(②選手情報入力!S85="","",②選手情報入力!S85))</f>
        <v/>
      </c>
      <c r="AA76" s="29" t="str">
        <f>IF(E76="","",IF(②選手情報入力!Q85="","",1))</f>
        <v/>
      </c>
      <c r="AB76" t="str">
        <f>IF(E76="","",IF(②選手情報入力!R85="","",IF(K76=1,VLOOKUP(②選手情報入力!R85,種目情報!$A$5:$C$135,3,FALSE),VLOOKUP(②選手情報入力!R85,種目情報!$E$5:$G$135,3,FALSE))))</f>
        <v/>
      </c>
      <c r="AC76" t="str">
        <f>IF(E76="","",IF(②選手情報入力!T85="","",IF(K76=1,種目情報!$J$4,種目情報!$J$6)))</f>
        <v/>
      </c>
      <c r="AD76" t="str">
        <f>IF(E76="","",IF(②選手情報入力!T85="","",IF(K76=1,IF(②選手情報入力!$U$7="","",②選手情報入力!$U$7),IF(②選手情報入力!$U$8="","",②選手情報入力!$U$8))))</f>
        <v/>
      </c>
      <c r="AE76" t="str">
        <f>IF(E76="","",IF(②選手情報入力!T85="","",IF(K76=1,IF(②選手情報入力!$T$7="",0,1),IF(②選手情報入力!$T$8="",0,1))))</f>
        <v/>
      </c>
      <c r="AF76" t="str">
        <f>IF(E76="","",IF(②選手情報入力!T85="","",2))</f>
        <v/>
      </c>
      <c r="AG76" t="str">
        <f>IF(E76="","",IF(②選手情報入力!V85="","",IF(K76=1,種目情報!$J$5,種目情報!$J$7)))</f>
        <v/>
      </c>
      <c r="AH76" t="str">
        <f>IF(E76="","",IF(②選手情報入力!V85="","",IF(K76=1,IF(②選手情報入力!$W$7="","",②選手情報入力!$W$7),IF(②選手情報入力!$W$8="","",②選手情報入力!$W$8))))</f>
        <v/>
      </c>
      <c r="AI76" t="str">
        <f>IF(E76="","",IF(②選手情報入力!V85="","",IF(K76=1,IF(②選手情報入力!$V$7="",0,1),IF(②選手情報入力!$V$8="",0,1))))</f>
        <v/>
      </c>
      <c r="AJ76" t="str">
        <f>IF(E76="","",IF(②選手情報入力!V85="","",2))</f>
        <v/>
      </c>
      <c r="AM76" t="str">
        <f>IF(②選手情報入力!F85="","",ASC(②選手情報入力!F85))</f>
        <v/>
      </c>
      <c r="AN76" t="str">
        <f>IF(②選手情報入力!F85="","",ASC(②選手情報入力!G85))</f>
        <v/>
      </c>
    </row>
    <row r="77" spans="1:40">
      <c r="A77" t="str">
        <f t="shared" si="4"/>
        <v/>
      </c>
      <c r="B77" t="str">
        <f>IF(E77="","",①団体情報入力!$C$5)</f>
        <v/>
      </c>
      <c r="D77" t="str">
        <f>IF(E77="","",IF(①団体情報入力!C85="","",①団体情報入力!C85))</f>
        <v/>
      </c>
      <c r="E77" t="str">
        <f>IF(②選手情報入力!C86="","",②選手情報入力!C86)</f>
        <v/>
      </c>
      <c r="F77" t="str">
        <f>IF(E77="","",②選手情報入力!D86)</f>
        <v/>
      </c>
      <c r="G77" t="str">
        <f>IF(E77="","",ASC(②選手情報入力!E86))</f>
        <v/>
      </c>
      <c r="H77" t="str">
        <f t="shared" si="5"/>
        <v/>
      </c>
      <c r="I77" t="str">
        <f t="shared" si="6"/>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7"/>
        <v/>
      </c>
      <c r="Q77" t="str">
        <f>IF(E77="","",IF(②選手情報入力!L86="","",IF(K77=1,VLOOKUP(②選手情報入力!L86,種目情報!$A$5:$B$167,2,FALSE),VLOOKUP(②選手情報入力!L86,種目情報!$E$5:$F$142,2,FALSE))))</f>
        <v/>
      </c>
      <c r="R77" t="str">
        <f>IF(E77="","",IF(②選手情報入力!M86="","",②選手情報入力!M86))</f>
        <v/>
      </c>
      <c r="S77" s="29"/>
      <c r="T77" t="str">
        <f>IF(E77="","",IF(②選手情報入力!L86="","",IF(K77=1,VLOOKUP(②選手情報入力!L86,種目情報!$A$5:$C$135,3,FALSE),VLOOKUP(②選手情報入力!L86,種目情報!$E$5:$G$135,3,FALSE))))</f>
        <v/>
      </c>
      <c r="U77" t="str">
        <f>IF(E77="","",IF(②選手情報入力!O86="","",IF(K77=1,VLOOKUP(②選手情報入力!O86,種目情報!$A$5:$B$151,2,FALSE),VLOOKUP(②選手情報入力!O86,種目情報!$E$5:$F$135,2,FALSE))))</f>
        <v/>
      </c>
      <c r="V77" t="str">
        <f>IF(E77="","",IF(②選手情報入力!P86="","",②選手情報入力!P86))</f>
        <v/>
      </c>
      <c r="W77" s="29" t="str">
        <f>IF(E77="","",IF(②選手情報入力!N86="","",1))</f>
        <v/>
      </c>
      <c r="X77" t="str">
        <f>IF(E77="","",IF(②選手情報入力!O86="","",IF(K77=1,VLOOKUP(②選手情報入力!O86,種目情報!$A$5:$C$135,3,FALSE),VLOOKUP(②選手情報入力!O86,種目情報!$E$5:$G$135,3,FALSE))))</f>
        <v/>
      </c>
      <c r="Y77" t="str">
        <f>IF(E77="","",IF(②選手情報入力!R86="","",IF(K77=1,VLOOKUP(②選手情報入力!R86,種目情報!$A$5:$B$151,2,FALSE),VLOOKUP(②選手情報入力!R86,種目情報!$E$5:$F$135,2,FALSE))))</f>
        <v/>
      </c>
      <c r="Z77" t="str">
        <f>IF(E77="","",IF(②選手情報入力!S86="","",②選手情報入力!S86))</f>
        <v/>
      </c>
      <c r="AA77" s="29" t="str">
        <f>IF(E77="","",IF(②選手情報入力!Q86="","",1))</f>
        <v/>
      </c>
      <c r="AB77" t="str">
        <f>IF(E77="","",IF(②選手情報入力!R86="","",IF(K77=1,VLOOKUP(②選手情報入力!R86,種目情報!$A$5:$C$135,3,FALSE),VLOOKUP(②選手情報入力!R86,種目情報!$E$5:$G$135,3,FALSE))))</f>
        <v/>
      </c>
      <c r="AC77" t="str">
        <f>IF(E77="","",IF(②選手情報入力!T86="","",IF(K77=1,種目情報!$J$4,種目情報!$J$6)))</f>
        <v/>
      </c>
      <c r="AD77" t="str">
        <f>IF(E77="","",IF(②選手情報入力!T86="","",IF(K77=1,IF(②選手情報入力!$U$7="","",②選手情報入力!$U$7),IF(②選手情報入力!$U$8="","",②選手情報入力!$U$8))))</f>
        <v/>
      </c>
      <c r="AE77" t="str">
        <f>IF(E77="","",IF(②選手情報入力!T86="","",IF(K77=1,IF(②選手情報入力!$T$7="",0,1),IF(②選手情報入力!$T$8="",0,1))))</f>
        <v/>
      </c>
      <c r="AF77" t="str">
        <f>IF(E77="","",IF(②選手情報入力!T86="","",2))</f>
        <v/>
      </c>
      <c r="AG77" t="str">
        <f>IF(E77="","",IF(②選手情報入力!V86="","",IF(K77=1,種目情報!$J$5,種目情報!$J$7)))</f>
        <v/>
      </c>
      <c r="AH77" t="str">
        <f>IF(E77="","",IF(②選手情報入力!V86="","",IF(K77=1,IF(②選手情報入力!$W$7="","",②選手情報入力!$W$7),IF(②選手情報入力!$W$8="","",②選手情報入力!$W$8))))</f>
        <v/>
      </c>
      <c r="AI77" t="str">
        <f>IF(E77="","",IF(②選手情報入力!V86="","",IF(K77=1,IF(②選手情報入力!$V$7="",0,1),IF(②選手情報入力!$V$8="",0,1))))</f>
        <v/>
      </c>
      <c r="AJ77" t="str">
        <f>IF(E77="","",IF(②選手情報入力!V86="","",2))</f>
        <v/>
      </c>
      <c r="AM77" t="str">
        <f>IF(②選手情報入力!F86="","",ASC(②選手情報入力!F86))</f>
        <v/>
      </c>
      <c r="AN77" t="str">
        <f>IF(②選手情報入力!F86="","",ASC(②選手情報入力!G86))</f>
        <v/>
      </c>
    </row>
    <row r="78" spans="1:40">
      <c r="A78" t="str">
        <f t="shared" si="4"/>
        <v/>
      </c>
      <c r="B78" t="str">
        <f>IF(E78="","",①団体情報入力!$C$5)</f>
        <v/>
      </c>
      <c r="D78" t="str">
        <f>IF(E78="","",IF(①団体情報入力!C86="","",①団体情報入力!C86))</f>
        <v/>
      </c>
      <c r="E78" t="str">
        <f>IF(②選手情報入力!C87="","",②選手情報入力!C87)</f>
        <v/>
      </c>
      <c r="F78" t="str">
        <f>IF(E78="","",②選手情報入力!D87)</f>
        <v/>
      </c>
      <c r="G78" t="str">
        <f>IF(E78="","",ASC(②選手情報入力!E87))</f>
        <v/>
      </c>
      <c r="H78" t="str">
        <f t="shared" si="5"/>
        <v/>
      </c>
      <c r="I78" t="str">
        <f t="shared" si="6"/>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7"/>
        <v/>
      </c>
      <c r="Q78" t="str">
        <f>IF(E78="","",IF(②選手情報入力!L87="","",IF(K78=1,VLOOKUP(②選手情報入力!L87,種目情報!$A$5:$B$167,2,FALSE),VLOOKUP(②選手情報入力!L87,種目情報!$E$5:$F$142,2,FALSE))))</f>
        <v/>
      </c>
      <c r="R78" t="str">
        <f>IF(E78="","",IF(②選手情報入力!M87="","",②選手情報入力!M87))</f>
        <v/>
      </c>
      <c r="S78" s="29"/>
      <c r="T78" t="str">
        <f>IF(E78="","",IF(②選手情報入力!L87="","",IF(K78=1,VLOOKUP(②選手情報入力!L87,種目情報!$A$5:$C$135,3,FALSE),VLOOKUP(②選手情報入力!L87,種目情報!$E$5:$G$135,3,FALSE))))</f>
        <v/>
      </c>
      <c r="U78" t="str">
        <f>IF(E78="","",IF(②選手情報入力!O87="","",IF(K78=1,VLOOKUP(②選手情報入力!O87,種目情報!$A$5:$B$151,2,FALSE),VLOOKUP(②選手情報入力!O87,種目情報!$E$5:$F$135,2,FALSE))))</f>
        <v/>
      </c>
      <c r="V78" t="str">
        <f>IF(E78="","",IF(②選手情報入力!P87="","",②選手情報入力!P87))</f>
        <v/>
      </c>
      <c r="W78" s="29" t="str">
        <f>IF(E78="","",IF(②選手情報入力!N87="","",1))</f>
        <v/>
      </c>
      <c r="X78" t="str">
        <f>IF(E78="","",IF(②選手情報入力!O87="","",IF(K78=1,VLOOKUP(②選手情報入力!O87,種目情報!$A$5:$C$135,3,FALSE),VLOOKUP(②選手情報入力!O87,種目情報!$E$5:$G$135,3,FALSE))))</f>
        <v/>
      </c>
      <c r="Y78" t="str">
        <f>IF(E78="","",IF(②選手情報入力!R87="","",IF(K78=1,VLOOKUP(②選手情報入力!R87,種目情報!$A$5:$B$151,2,FALSE),VLOOKUP(②選手情報入力!R87,種目情報!$E$5:$F$135,2,FALSE))))</f>
        <v/>
      </c>
      <c r="Z78" t="str">
        <f>IF(E78="","",IF(②選手情報入力!S87="","",②選手情報入力!S87))</f>
        <v/>
      </c>
      <c r="AA78" s="29" t="str">
        <f>IF(E78="","",IF(②選手情報入力!Q87="","",1))</f>
        <v/>
      </c>
      <c r="AB78" t="str">
        <f>IF(E78="","",IF(②選手情報入力!R87="","",IF(K78=1,VLOOKUP(②選手情報入力!R87,種目情報!$A$5:$C$135,3,FALSE),VLOOKUP(②選手情報入力!R87,種目情報!$E$5:$G$135,3,FALSE))))</f>
        <v/>
      </c>
      <c r="AC78" t="str">
        <f>IF(E78="","",IF(②選手情報入力!T87="","",IF(K78=1,種目情報!$J$4,種目情報!$J$6)))</f>
        <v/>
      </c>
      <c r="AD78" t="str">
        <f>IF(E78="","",IF(②選手情報入力!T87="","",IF(K78=1,IF(②選手情報入力!$U$7="","",②選手情報入力!$U$7),IF(②選手情報入力!$U$8="","",②選手情報入力!$U$8))))</f>
        <v/>
      </c>
      <c r="AE78" t="str">
        <f>IF(E78="","",IF(②選手情報入力!T87="","",IF(K78=1,IF(②選手情報入力!$T$7="",0,1),IF(②選手情報入力!$T$8="",0,1))))</f>
        <v/>
      </c>
      <c r="AF78" t="str">
        <f>IF(E78="","",IF(②選手情報入力!T87="","",2))</f>
        <v/>
      </c>
      <c r="AG78" t="str">
        <f>IF(E78="","",IF(②選手情報入力!V87="","",IF(K78=1,種目情報!$J$5,種目情報!$J$7)))</f>
        <v/>
      </c>
      <c r="AH78" t="str">
        <f>IF(E78="","",IF(②選手情報入力!V87="","",IF(K78=1,IF(②選手情報入力!$W$7="","",②選手情報入力!$W$7),IF(②選手情報入力!$W$8="","",②選手情報入力!$W$8))))</f>
        <v/>
      </c>
      <c r="AI78" t="str">
        <f>IF(E78="","",IF(②選手情報入力!V87="","",IF(K78=1,IF(②選手情報入力!$V$7="",0,1),IF(②選手情報入力!$V$8="",0,1))))</f>
        <v/>
      </c>
      <c r="AJ78" t="str">
        <f>IF(E78="","",IF(②選手情報入力!V87="","",2))</f>
        <v/>
      </c>
      <c r="AM78" t="str">
        <f>IF(②選手情報入力!F87="","",ASC(②選手情報入力!F87))</f>
        <v/>
      </c>
      <c r="AN78" t="str">
        <f>IF(②選手情報入力!F87="","",ASC(②選手情報入力!G87))</f>
        <v/>
      </c>
    </row>
    <row r="79" spans="1:40">
      <c r="A79" t="str">
        <f t="shared" si="4"/>
        <v/>
      </c>
      <c r="B79" t="str">
        <f>IF(E79="","",①団体情報入力!$C$5)</f>
        <v/>
      </c>
      <c r="D79" t="str">
        <f>IF(E79="","",IF(①団体情報入力!C87="","",①団体情報入力!C87))</f>
        <v/>
      </c>
      <c r="E79" t="str">
        <f>IF(②選手情報入力!C88="","",②選手情報入力!C88)</f>
        <v/>
      </c>
      <c r="F79" t="str">
        <f>IF(E79="","",②選手情報入力!D88)</f>
        <v/>
      </c>
      <c r="G79" t="str">
        <f>IF(E79="","",ASC(②選手情報入力!E88))</f>
        <v/>
      </c>
      <c r="H79" t="str">
        <f t="shared" si="5"/>
        <v/>
      </c>
      <c r="I79" t="str">
        <f t="shared" si="6"/>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7"/>
        <v/>
      </c>
      <c r="Q79" t="str">
        <f>IF(E79="","",IF(②選手情報入力!L88="","",IF(K79=1,VLOOKUP(②選手情報入力!L88,種目情報!$A$5:$B$167,2,FALSE),VLOOKUP(②選手情報入力!L88,種目情報!$E$5:$F$142,2,FALSE))))</f>
        <v/>
      </c>
      <c r="R79" t="str">
        <f>IF(E79="","",IF(②選手情報入力!M88="","",②選手情報入力!M88))</f>
        <v/>
      </c>
      <c r="S79" s="29"/>
      <c r="T79" t="str">
        <f>IF(E79="","",IF(②選手情報入力!L88="","",IF(K79=1,VLOOKUP(②選手情報入力!L88,種目情報!$A$5:$C$135,3,FALSE),VLOOKUP(②選手情報入力!L88,種目情報!$E$5:$G$135,3,FALSE))))</f>
        <v/>
      </c>
      <c r="U79" t="str">
        <f>IF(E79="","",IF(②選手情報入力!O88="","",IF(K79=1,VLOOKUP(②選手情報入力!O88,種目情報!$A$5:$B$151,2,FALSE),VLOOKUP(②選手情報入力!O88,種目情報!$E$5:$F$135,2,FALSE))))</f>
        <v/>
      </c>
      <c r="V79" t="str">
        <f>IF(E79="","",IF(②選手情報入力!P88="","",②選手情報入力!P88))</f>
        <v/>
      </c>
      <c r="W79" s="29" t="str">
        <f>IF(E79="","",IF(②選手情報入力!N88="","",1))</f>
        <v/>
      </c>
      <c r="X79" t="str">
        <f>IF(E79="","",IF(②選手情報入力!O88="","",IF(K79=1,VLOOKUP(②選手情報入力!O88,種目情報!$A$5:$C$135,3,FALSE),VLOOKUP(②選手情報入力!O88,種目情報!$E$5:$G$135,3,FALSE))))</f>
        <v/>
      </c>
      <c r="Y79" t="str">
        <f>IF(E79="","",IF(②選手情報入力!R88="","",IF(K79=1,VLOOKUP(②選手情報入力!R88,種目情報!$A$5:$B$151,2,FALSE),VLOOKUP(②選手情報入力!R88,種目情報!$E$5:$F$135,2,FALSE))))</f>
        <v/>
      </c>
      <c r="Z79" t="str">
        <f>IF(E79="","",IF(②選手情報入力!S88="","",②選手情報入力!S88))</f>
        <v/>
      </c>
      <c r="AA79" s="29" t="str">
        <f>IF(E79="","",IF(②選手情報入力!Q88="","",1))</f>
        <v/>
      </c>
      <c r="AB79" t="str">
        <f>IF(E79="","",IF(②選手情報入力!R88="","",IF(K79=1,VLOOKUP(②選手情報入力!R88,種目情報!$A$5:$C$135,3,FALSE),VLOOKUP(②選手情報入力!R88,種目情報!$E$5:$G$135,3,FALSE))))</f>
        <v/>
      </c>
      <c r="AC79" t="str">
        <f>IF(E79="","",IF(②選手情報入力!T88="","",IF(K79=1,種目情報!$J$4,種目情報!$J$6)))</f>
        <v/>
      </c>
      <c r="AD79" t="str">
        <f>IF(E79="","",IF(②選手情報入力!T88="","",IF(K79=1,IF(②選手情報入力!$U$7="","",②選手情報入力!$U$7),IF(②選手情報入力!$U$8="","",②選手情報入力!$U$8))))</f>
        <v/>
      </c>
      <c r="AE79" t="str">
        <f>IF(E79="","",IF(②選手情報入力!T88="","",IF(K79=1,IF(②選手情報入力!$T$7="",0,1),IF(②選手情報入力!$T$8="",0,1))))</f>
        <v/>
      </c>
      <c r="AF79" t="str">
        <f>IF(E79="","",IF(②選手情報入力!T88="","",2))</f>
        <v/>
      </c>
      <c r="AG79" t="str">
        <f>IF(E79="","",IF(②選手情報入力!V88="","",IF(K79=1,種目情報!$J$5,種目情報!$J$7)))</f>
        <v/>
      </c>
      <c r="AH79" t="str">
        <f>IF(E79="","",IF(②選手情報入力!V88="","",IF(K79=1,IF(②選手情報入力!$W$7="","",②選手情報入力!$W$7),IF(②選手情報入力!$W$8="","",②選手情報入力!$W$8))))</f>
        <v/>
      </c>
      <c r="AI79" t="str">
        <f>IF(E79="","",IF(②選手情報入力!V88="","",IF(K79=1,IF(②選手情報入力!$V$7="",0,1),IF(②選手情報入力!$V$8="",0,1))))</f>
        <v/>
      </c>
      <c r="AJ79" t="str">
        <f>IF(E79="","",IF(②選手情報入力!V88="","",2))</f>
        <v/>
      </c>
      <c r="AM79" t="str">
        <f>IF(②選手情報入力!F88="","",ASC(②選手情報入力!F88))</f>
        <v/>
      </c>
      <c r="AN79" t="str">
        <f>IF(②選手情報入力!F88="","",ASC(②選手情報入力!G88))</f>
        <v/>
      </c>
    </row>
    <row r="80" spans="1:40">
      <c r="A80" t="str">
        <f t="shared" si="4"/>
        <v/>
      </c>
      <c r="B80" t="str">
        <f>IF(E80="","",①団体情報入力!$C$5)</f>
        <v/>
      </c>
      <c r="D80" t="str">
        <f>IF(E80="","",IF(①団体情報入力!C88="","",①団体情報入力!C88))</f>
        <v/>
      </c>
      <c r="E80" t="str">
        <f>IF(②選手情報入力!C89="","",②選手情報入力!C89)</f>
        <v/>
      </c>
      <c r="F80" t="str">
        <f>IF(E80="","",②選手情報入力!D89)</f>
        <v/>
      </c>
      <c r="G80" t="str">
        <f>IF(E80="","",ASC(②選手情報入力!E89))</f>
        <v/>
      </c>
      <c r="H80" t="str">
        <f t="shared" si="5"/>
        <v/>
      </c>
      <c r="I80" t="str">
        <f t="shared" si="6"/>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7"/>
        <v/>
      </c>
      <c r="Q80" t="str">
        <f>IF(E80="","",IF(②選手情報入力!L89="","",IF(K80=1,VLOOKUP(②選手情報入力!L89,種目情報!$A$5:$B$167,2,FALSE),VLOOKUP(②選手情報入力!L89,種目情報!$E$5:$F$142,2,FALSE))))</f>
        <v/>
      </c>
      <c r="R80" t="str">
        <f>IF(E80="","",IF(②選手情報入力!M89="","",②選手情報入力!M89))</f>
        <v/>
      </c>
      <c r="S80" s="29"/>
      <c r="T80" t="str">
        <f>IF(E80="","",IF(②選手情報入力!L89="","",IF(K80=1,VLOOKUP(②選手情報入力!L89,種目情報!$A$5:$C$135,3,FALSE),VLOOKUP(②選手情報入力!L89,種目情報!$E$5:$G$135,3,FALSE))))</f>
        <v/>
      </c>
      <c r="U80" t="str">
        <f>IF(E80="","",IF(②選手情報入力!O89="","",IF(K80=1,VLOOKUP(②選手情報入力!O89,種目情報!$A$5:$B$151,2,FALSE),VLOOKUP(②選手情報入力!O89,種目情報!$E$5:$F$135,2,FALSE))))</f>
        <v/>
      </c>
      <c r="V80" t="str">
        <f>IF(E80="","",IF(②選手情報入力!P89="","",②選手情報入力!P89))</f>
        <v/>
      </c>
      <c r="W80" s="29" t="str">
        <f>IF(E80="","",IF(②選手情報入力!N89="","",1))</f>
        <v/>
      </c>
      <c r="X80" t="str">
        <f>IF(E80="","",IF(②選手情報入力!O89="","",IF(K80=1,VLOOKUP(②選手情報入力!O89,種目情報!$A$5:$C$135,3,FALSE),VLOOKUP(②選手情報入力!O89,種目情報!$E$5:$G$135,3,FALSE))))</f>
        <v/>
      </c>
      <c r="Y80" t="str">
        <f>IF(E80="","",IF(②選手情報入力!R89="","",IF(K80=1,VLOOKUP(②選手情報入力!R89,種目情報!$A$5:$B$151,2,FALSE),VLOOKUP(②選手情報入力!R89,種目情報!$E$5:$F$135,2,FALSE))))</f>
        <v/>
      </c>
      <c r="Z80" t="str">
        <f>IF(E80="","",IF(②選手情報入力!S89="","",②選手情報入力!S89))</f>
        <v/>
      </c>
      <c r="AA80" s="29" t="str">
        <f>IF(E80="","",IF(②選手情報入力!Q89="","",1))</f>
        <v/>
      </c>
      <c r="AB80" t="str">
        <f>IF(E80="","",IF(②選手情報入力!R89="","",IF(K80=1,VLOOKUP(②選手情報入力!R89,種目情報!$A$5:$C$135,3,FALSE),VLOOKUP(②選手情報入力!R89,種目情報!$E$5:$G$135,3,FALSE))))</f>
        <v/>
      </c>
      <c r="AC80" t="str">
        <f>IF(E80="","",IF(②選手情報入力!T89="","",IF(K80=1,種目情報!$J$4,種目情報!$J$6)))</f>
        <v/>
      </c>
      <c r="AD80" t="str">
        <f>IF(E80="","",IF(②選手情報入力!T89="","",IF(K80=1,IF(②選手情報入力!$U$7="","",②選手情報入力!$U$7),IF(②選手情報入力!$U$8="","",②選手情報入力!$U$8))))</f>
        <v/>
      </c>
      <c r="AE80" t="str">
        <f>IF(E80="","",IF(②選手情報入力!T89="","",IF(K80=1,IF(②選手情報入力!$T$7="",0,1),IF(②選手情報入力!$T$8="",0,1))))</f>
        <v/>
      </c>
      <c r="AF80" t="str">
        <f>IF(E80="","",IF(②選手情報入力!T89="","",2))</f>
        <v/>
      </c>
      <c r="AG80" t="str">
        <f>IF(E80="","",IF(②選手情報入力!V89="","",IF(K80=1,種目情報!$J$5,種目情報!$J$7)))</f>
        <v/>
      </c>
      <c r="AH80" t="str">
        <f>IF(E80="","",IF(②選手情報入力!V89="","",IF(K80=1,IF(②選手情報入力!$W$7="","",②選手情報入力!$W$7),IF(②選手情報入力!$W$8="","",②選手情報入力!$W$8))))</f>
        <v/>
      </c>
      <c r="AI80" t="str">
        <f>IF(E80="","",IF(②選手情報入力!V89="","",IF(K80=1,IF(②選手情報入力!$V$7="",0,1),IF(②選手情報入力!$V$8="",0,1))))</f>
        <v/>
      </c>
      <c r="AJ80" t="str">
        <f>IF(E80="","",IF(②選手情報入力!V89="","",2))</f>
        <v/>
      </c>
      <c r="AM80" t="str">
        <f>IF(②選手情報入力!F89="","",ASC(②選手情報入力!F89))</f>
        <v/>
      </c>
      <c r="AN80" t="str">
        <f>IF(②選手情報入力!F89="","",ASC(②選手情報入力!G89))</f>
        <v/>
      </c>
    </row>
    <row r="81" spans="1:40">
      <c r="A81" t="str">
        <f t="shared" si="4"/>
        <v/>
      </c>
      <c r="B81" t="str">
        <f>IF(E81="","",①団体情報入力!$C$5)</f>
        <v/>
      </c>
      <c r="D81" t="str">
        <f>IF(E81="","",IF(①団体情報入力!C89="","",①団体情報入力!C89))</f>
        <v/>
      </c>
      <c r="E81" t="str">
        <f>IF(②選手情報入力!C90="","",②選手情報入力!C90)</f>
        <v/>
      </c>
      <c r="F81" t="str">
        <f>IF(E81="","",②選手情報入力!D90)</f>
        <v/>
      </c>
      <c r="G81" t="str">
        <f>IF(E81="","",ASC(②選手情報入力!E90))</f>
        <v/>
      </c>
      <c r="H81" t="str">
        <f t="shared" si="5"/>
        <v/>
      </c>
      <c r="I81" t="str">
        <f t="shared" si="6"/>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7"/>
        <v/>
      </c>
      <c r="Q81" t="str">
        <f>IF(E81="","",IF(②選手情報入力!L90="","",IF(K81=1,VLOOKUP(②選手情報入力!L90,種目情報!$A$5:$B$167,2,FALSE),VLOOKUP(②選手情報入力!L90,種目情報!$E$5:$F$142,2,FALSE))))</f>
        <v/>
      </c>
      <c r="R81" t="str">
        <f>IF(E81="","",IF(②選手情報入力!M90="","",②選手情報入力!M90))</f>
        <v/>
      </c>
      <c r="S81" s="29"/>
      <c r="T81" t="str">
        <f>IF(E81="","",IF(②選手情報入力!L90="","",IF(K81=1,VLOOKUP(②選手情報入力!L90,種目情報!$A$5:$C$135,3,FALSE),VLOOKUP(②選手情報入力!L90,種目情報!$E$5:$G$135,3,FALSE))))</f>
        <v/>
      </c>
      <c r="U81" t="str">
        <f>IF(E81="","",IF(②選手情報入力!O90="","",IF(K81=1,VLOOKUP(②選手情報入力!O90,種目情報!$A$5:$B$151,2,FALSE),VLOOKUP(②選手情報入力!O90,種目情報!$E$5:$F$135,2,FALSE))))</f>
        <v/>
      </c>
      <c r="V81" t="str">
        <f>IF(E81="","",IF(②選手情報入力!P90="","",②選手情報入力!P90))</f>
        <v/>
      </c>
      <c r="W81" s="29" t="str">
        <f>IF(E81="","",IF(②選手情報入力!N90="","",1))</f>
        <v/>
      </c>
      <c r="X81" t="str">
        <f>IF(E81="","",IF(②選手情報入力!O90="","",IF(K81=1,VLOOKUP(②選手情報入力!O90,種目情報!$A$5:$C$135,3,FALSE),VLOOKUP(②選手情報入力!O90,種目情報!$E$5:$G$135,3,FALSE))))</f>
        <v/>
      </c>
      <c r="Y81" t="str">
        <f>IF(E81="","",IF(②選手情報入力!R90="","",IF(K81=1,VLOOKUP(②選手情報入力!R90,種目情報!$A$5:$B$151,2,FALSE),VLOOKUP(②選手情報入力!R90,種目情報!$E$5:$F$135,2,FALSE))))</f>
        <v/>
      </c>
      <c r="Z81" t="str">
        <f>IF(E81="","",IF(②選手情報入力!S90="","",②選手情報入力!S90))</f>
        <v/>
      </c>
      <c r="AA81" s="29" t="str">
        <f>IF(E81="","",IF(②選手情報入力!Q90="","",1))</f>
        <v/>
      </c>
      <c r="AB81" t="str">
        <f>IF(E81="","",IF(②選手情報入力!R90="","",IF(K81=1,VLOOKUP(②選手情報入力!R90,種目情報!$A$5:$C$135,3,FALSE),VLOOKUP(②選手情報入力!R90,種目情報!$E$5:$G$135,3,FALSE))))</f>
        <v/>
      </c>
      <c r="AC81" t="str">
        <f>IF(E81="","",IF(②選手情報入力!T90="","",IF(K81=1,種目情報!$J$4,種目情報!$J$6)))</f>
        <v/>
      </c>
      <c r="AD81" t="str">
        <f>IF(E81="","",IF(②選手情報入力!T90="","",IF(K81=1,IF(②選手情報入力!$U$7="","",②選手情報入力!$U$7),IF(②選手情報入力!$U$8="","",②選手情報入力!$U$8))))</f>
        <v/>
      </c>
      <c r="AE81" t="str">
        <f>IF(E81="","",IF(②選手情報入力!T90="","",IF(K81=1,IF(②選手情報入力!$T$7="",0,1),IF(②選手情報入力!$T$8="",0,1))))</f>
        <v/>
      </c>
      <c r="AF81" t="str">
        <f>IF(E81="","",IF(②選手情報入力!T90="","",2))</f>
        <v/>
      </c>
      <c r="AG81" t="str">
        <f>IF(E81="","",IF(②選手情報入力!V90="","",IF(K81=1,種目情報!$J$5,種目情報!$J$7)))</f>
        <v/>
      </c>
      <c r="AH81" t="str">
        <f>IF(E81="","",IF(②選手情報入力!V90="","",IF(K81=1,IF(②選手情報入力!$W$7="","",②選手情報入力!$W$7),IF(②選手情報入力!$W$8="","",②選手情報入力!$W$8))))</f>
        <v/>
      </c>
      <c r="AI81" t="str">
        <f>IF(E81="","",IF(②選手情報入力!V90="","",IF(K81=1,IF(②選手情報入力!$V$7="",0,1),IF(②選手情報入力!$V$8="",0,1))))</f>
        <v/>
      </c>
      <c r="AJ81" t="str">
        <f>IF(E81="","",IF(②選手情報入力!V90="","",2))</f>
        <v/>
      </c>
      <c r="AM81" t="str">
        <f>IF(②選手情報入力!F90="","",ASC(②選手情報入力!F90))</f>
        <v/>
      </c>
      <c r="AN81" t="str">
        <f>IF(②選手情報入力!F90="","",ASC(②選手情報入力!G90))</f>
        <v/>
      </c>
    </row>
    <row r="82" spans="1:40">
      <c r="A82" t="str">
        <f t="shared" si="4"/>
        <v/>
      </c>
      <c r="B82" t="str">
        <f>IF(E82="","",①団体情報入力!$C$5)</f>
        <v/>
      </c>
      <c r="D82" t="str">
        <f>IF(E82="","",IF(①団体情報入力!C90="","",①団体情報入力!C90))</f>
        <v/>
      </c>
      <c r="E82" t="str">
        <f>IF(②選手情報入力!C91="","",②選手情報入力!C91)</f>
        <v/>
      </c>
      <c r="F82" t="str">
        <f>IF(E82="","",②選手情報入力!D91)</f>
        <v/>
      </c>
      <c r="G82" t="str">
        <f>IF(E82="","",ASC(②選手情報入力!E91))</f>
        <v/>
      </c>
      <c r="H82" t="str">
        <f t="shared" si="5"/>
        <v/>
      </c>
      <c r="I82" t="str">
        <f t="shared" si="6"/>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7"/>
        <v/>
      </c>
      <c r="Q82" t="str">
        <f>IF(E82="","",IF(②選手情報入力!L91="","",IF(K82=1,VLOOKUP(②選手情報入力!L91,種目情報!$A$5:$B$167,2,FALSE),VLOOKUP(②選手情報入力!L91,種目情報!$E$5:$F$142,2,FALSE))))</f>
        <v/>
      </c>
      <c r="R82" t="str">
        <f>IF(E82="","",IF(②選手情報入力!M91="","",②選手情報入力!M91))</f>
        <v/>
      </c>
      <c r="S82" s="29"/>
      <c r="T82" t="str">
        <f>IF(E82="","",IF(②選手情報入力!L91="","",IF(K82=1,VLOOKUP(②選手情報入力!L91,種目情報!$A$5:$C$135,3,FALSE),VLOOKUP(②選手情報入力!L91,種目情報!$E$5:$G$135,3,FALSE))))</f>
        <v/>
      </c>
      <c r="U82" t="str">
        <f>IF(E82="","",IF(②選手情報入力!O91="","",IF(K82=1,VLOOKUP(②選手情報入力!O91,種目情報!$A$5:$B$151,2,FALSE),VLOOKUP(②選手情報入力!O91,種目情報!$E$5:$F$135,2,FALSE))))</f>
        <v/>
      </c>
      <c r="V82" t="str">
        <f>IF(E82="","",IF(②選手情報入力!P91="","",②選手情報入力!P91))</f>
        <v/>
      </c>
      <c r="W82" s="29" t="str">
        <f>IF(E82="","",IF(②選手情報入力!N91="","",1))</f>
        <v/>
      </c>
      <c r="X82" t="str">
        <f>IF(E82="","",IF(②選手情報入力!O91="","",IF(K82=1,VLOOKUP(②選手情報入力!O91,種目情報!$A$5:$C$135,3,FALSE),VLOOKUP(②選手情報入力!O91,種目情報!$E$5:$G$135,3,FALSE))))</f>
        <v/>
      </c>
      <c r="Y82" t="str">
        <f>IF(E82="","",IF(②選手情報入力!R91="","",IF(K82=1,VLOOKUP(②選手情報入力!R91,種目情報!$A$5:$B$151,2,FALSE),VLOOKUP(②選手情報入力!R91,種目情報!$E$5:$F$135,2,FALSE))))</f>
        <v/>
      </c>
      <c r="Z82" t="str">
        <f>IF(E82="","",IF(②選手情報入力!S91="","",②選手情報入力!S91))</f>
        <v/>
      </c>
      <c r="AA82" s="29" t="str">
        <f>IF(E82="","",IF(②選手情報入力!Q91="","",1))</f>
        <v/>
      </c>
      <c r="AB82" t="str">
        <f>IF(E82="","",IF(②選手情報入力!R91="","",IF(K82=1,VLOOKUP(②選手情報入力!R91,種目情報!$A$5:$C$135,3,FALSE),VLOOKUP(②選手情報入力!R91,種目情報!$E$5:$G$135,3,FALSE))))</f>
        <v/>
      </c>
      <c r="AC82" t="str">
        <f>IF(E82="","",IF(②選手情報入力!T91="","",IF(K82=1,種目情報!$J$4,種目情報!$J$6)))</f>
        <v/>
      </c>
      <c r="AD82" t="str">
        <f>IF(E82="","",IF(②選手情報入力!T91="","",IF(K82=1,IF(②選手情報入力!$U$7="","",②選手情報入力!$U$7),IF(②選手情報入力!$U$8="","",②選手情報入力!$U$8))))</f>
        <v/>
      </c>
      <c r="AE82" t="str">
        <f>IF(E82="","",IF(②選手情報入力!T91="","",IF(K82=1,IF(②選手情報入力!$T$7="",0,1),IF(②選手情報入力!$T$8="",0,1))))</f>
        <v/>
      </c>
      <c r="AF82" t="str">
        <f>IF(E82="","",IF(②選手情報入力!T91="","",2))</f>
        <v/>
      </c>
      <c r="AG82" t="str">
        <f>IF(E82="","",IF(②選手情報入力!V91="","",IF(K82=1,種目情報!$J$5,種目情報!$J$7)))</f>
        <v/>
      </c>
      <c r="AH82" t="str">
        <f>IF(E82="","",IF(②選手情報入力!V91="","",IF(K82=1,IF(②選手情報入力!$W$7="","",②選手情報入力!$W$7),IF(②選手情報入力!$W$8="","",②選手情報入力!$W$8))))</f>
        <v/>
      </c>
      <c r="AI82" t="str">
        <f>IF(E82="","",IF(②選手情報入力!V91="","",IF(K82=1,IF(②選手情報入力!$V$7="",0,1),IF(②選手情報入力!$V$8="",0,1))))</f>
        <v/>
      </c>
      <c r="AJ82" t="str">
        <f>IF(E82="","",IF(②選手情報入力!V91="","",2))</f>
        <v/>
      </c>
      <c r="AM82" t="str">
        <f>IF(②選手情報入力!F91="","",ASC(②選手情報入力!F91))</f>
        <v/>
      </c>
      <c r="AN82" t="str">
        <f>IF(②選手情報入力!F91="","",ASC(②選手情報入力!G91))</f>
        <v/>
      </c>
    </row>
    <row r="83" spans="1:40">
      <c r="A83" t="str">
        <f t="shared" si="4"/>
        <v/>
      </c>
      <c r="B83" t="str">
        <f>IF(E83="","",①団体情報入力!$C$5)</f>
        <v/>
      </c>
      <c r="D83" t="str">
        <f>IF(E83="","",IF(①団体情報入力!C91="","",①団体情報入力!C91))</f>
        <v/>
      </c>
      <c r="E83" t="str">
        <f>IF(②選手情報入力!C92="","",②選手情報入力!C92)</f>
        <v/>
      </c>
      <c r="F83" t="str">
        <f>IF(E83="","",②選手情報入力!D92)</f>
        <v/>
      </c>
      <c r="G83" t="str">
        <f>IF(E83="","",ASC(②選手情報入力!E92))</f>
        <v/>
      </c>
      <c r="H83" t="str">
        <f t="shared" si="5"/>
        <v/>
      </c>
      <c r="I83" t="str">
        <f t="shared" si="6"/>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7"/>
        <v/>
      </c>
      <c r="Q83" t="str">
        <f>IF(E83="","",IF(②選手情報入力!L92="","",IF(K83=1,VLOOKUP(②選手情報入力!L92,種目情報!$A$5:$B$167,2,FALSE),VLOOKUP(②選手情報入力!L92,種目情報!$E$5:$F$142,2,FALSE))))</f>
        <v/>
      </c>
      <c r="R83" t="str">
        <f>IF(E83="","",IF(②選手情報入力!M92="","",②選手情報入力!M92))</f>
        <v/>
      </c>
      <c r="S83" s="29"/>
      <c r="T83" t="str">
        <f>IF(E83="","",IF(②選手情報入力!L92="","",IF(K83=1,VLOOKUP(②選手情報入力!L92,種目情報!$A$5:$C$135,3,FALSE),VLOOKUP(②選手情報入力!L92,種目情報!$E$5:$G$135,3,FALSE))))</f>
        <v/>
      </c>
      <c r="U83" t="str">
        <f>IF(E83="","",IF(②選手情報入力!O92="","",IF(K83=1,VLOOKUP(②選手情報入力!O92,種目情報!$A$5:$B$151,2,FALSE),VLOOKUP(②選手情報入力!O92,種目情報!$E$5:$F$135,2,FALSE))))</f>
        <v/>
      </c>
      <c r="V83" t="str">
        <f>IF(E83="","",IF(②選手情報入力!P92="","",②選手情報入力!P92))</f>
        <v/>
      </c>
      <c r="W83" s="29" t="str">
        <f>IF(E83="","",IF(②選手情報入力!N92="","",1))</f>
        <v/>
      </c>
      <c r="X83" t="str">
        <f>IF(E83="","",IF(②選手情報入力!O92="","",IF(K83=1,VLOOKUP(②選手情報入力!O92,種目情報!$A$5:$C$135,3,FALSE),VLOOKUP(②選手情報入力!O92,種目情報!$E$5:$G$135,3,FALSE))))</f>
        <v/>
      </c>
      <c r="Y83" t="str">
        <f>IF(E83="","",IF(②選手情報入力!R92="","",IF(K83=1,VLOOKUP(②選手情報入力!R92,種目情報!$A$5:$B$151,2,FALSE),VLOOKUP(②選手情報入力!R92,種目情報!$E$5:$F$135,2,FALSE))))</f>
        <v/>
      </c>
      <c r="Z83" t="str">
        <f>IF(E83="","",IF(②選手情報入力!S92="","",②選手情報入力!S92))</f>
        <v/>
      </c>
      <c r="AA83" s="29" t="str">
        <f>IF(E83="","",IF(②選手情報入力!Q92="","",1))</f>
        <v/>
      </c>
      <c r="AB83" t="str">
        <f>IF(E83="","",IF(②選手情報入力!R92="","",IF(K83=1,VLOOKUP(②選手情報入力!R92,種目情報!$A$5:$C$135,3,FALSE),VLOOKUP(②選手情報入力!R92,種目情報!$E$5:$G$135,3,FALSE))))</f>
        <v/>
      </c>
      <c r="AC83" t="str">
        <f>IF(E83="","",IF(②選手情報入力!T92="","",IF(K83=1,種目情報!$J$4,種目情報!$J$6)))</f>
        <v/>
      </c>
      <c r="AD83" t="str">
        <f>IF(E83="","",IF(②選手情報入力!T92="","",IF(K83=1,IF(②選手情報入力!$U$7="","",②選手情報入力!$U$7),IF(②選手情報入力!$U$8="","",②選手情報入力!$U$8))))</f>
        <v/>
      </c>
      <c r="AE83" t="str">
        <f>IF(E83="","",IF(②選手情報入力!T92="","",IF(K83=1,IF(②選手情報入力!$T$7="",0,1),IF(②選手情報入力!$T$8="",0,1))))</f>
        <v/>
      </c>
      <c r="AF83" t="str">
        <f>IF(E83="","",IF(②選手情報入力!T92="","",2))</f>
        <v/>
      </c>
      <c r="AG83" t="str">
        <f>IF(E83="","",IF(②選手情報入力!V92="","",IF(K83=1,種目情報!$J$5,種目情報!$J$7)))</f>
        <v/>
      </c>
      <c r="AH83" t="str">
        <f>IF(E83="","",IF(②選手情報入力!V92="","",IF(K83=1,IF(②選手情報入力!$W$7="","",②選手情報入力!$W$7),IF(②選手情報入力!$W$8="","",②選手情報入力!$W$8))))</f>
        <v/>
      </c>
      <c r="AI83" t="str">
        <f>IF(E83="","",IF(②選手情報入力!V92="","",IF(K83=1,IF(②選手情報入力!$V$7="",0,1),IF(②選手情報入力!$V$8="",0,1))))</f>
        <v/>
      </c>
      <c r="AJ83" t="str">
        <f>IF(E83="","",IF(②選手情報入力!V92="","",2))</f>
        <v/>
      </c>
      <c r="AM83" t="str">
        <f>IF(②選手情報入力!F92="","",ASC(②選手情報入力!F92))</f>
        <v/>
      </c>
      <c r="AN83" t="str">
        <f>IF(②選手情報入力!F92="","",ASC(②選手情報入力!G92))</f>
        <v/>
      </c>
    </row>
    <row r="84" spans="1:40">
      <c r="A84" t="str">
        <f t="shared" si="4"/>
        <v/>
      </c>
      <c r="B84" t="str">
        <f>IF(E84="","",①団体情報入力!$C$5)</f>
        <v/>
      </c>
      <c r="D84" t="str">
        <f>IF(E84="","",IF(①団体情報入力!C92="","",①団体情報入力!C92))</f>
        <v/>
      </c>
      <c r="E84" t="str">
        <f>IF(②選手情報入力!C93="","",②選手情報入力!C93)</f>
        <v/>
      </c>
      <c r="F84" t="str">
        <f>IF(E84="","",②選手情報入力!D93)</f>
        <v/>
      </c>
      <c r="G84" t="str">
        <f>IF(E84="","",ASC(②選手情報入力!E93))</f>
        <v/>
      </c>
      <c r="H84" t="str">
        <f t="shared" si="5"/>
        <v/>
      </c>
      <c r="I84" t="str">
        <f t="shared" si="6"/>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7"/>
        <v/>
      </c>
      <c r="Q84" t="str">
        <f>IF(E84="","",IF(②選手情報入力!L93="","",IF(K84=1,VLOOKUP(②選手情報入力!L93,種目情報!$A$5:$B$167,2,FALSE),VLOOKUP(②選手情報入力!L93,種目情報!$E$5:$F$142,2,FALSE))))</f>
        <v/>
      </c>
      <c r="R84" t="str">
        <f>IF(E84="","",IF(②選手情報入力!M93="","",②選手情報入力!M93))</f>
        <v/>
      </c>
      <c r="S84" s="29"/>
      <c r="T84" t="str">
        <f>IF(E84="","",IF(②選手情報入力!L93="","",IF(K84=1,VLOOKUP(②選手情報入力!L93,種目情報!$A$5:$C$135,3,FALSE),VLOOKUP(②選手情報入力!L93,種目情報!$E$5:$G$135,3,FALSE))))</f>
        <v/>
      </c>
      <c r="U84" t="str">
        <f>IF(E84="","",IF(②選手情報入力!O93="","",IF(K84=1,VLOOKUP(②選手情報入力!O93,種目情報!$A$5:$B$151,2,FALSE),VLOOKUP(②選手情報入力!O93,種目情報!$E$5:$F$135,2,FALSE))))</f>
        <v/>
      </c>
      <c r="V84" t="str">
        <f>IF(E84="","",IF(②選手情報入力!P93="","",②選手情報入力!P93))</f>
        <v/>
      </c>
      <c r="W84" s="29" t="str">
        <f>IF(E84="","",IF(②選手情報入力!N93="","",1))</f>
        <v/>
      </c>
      <c r="X84" t="str">
        <f>IF(E84="","",IF(②選手情報入力!O93="","",IF(K84=1,VLOOKUP(②選手情報入力!O93,種目情報!$A$5:$C$135,3,FALSE),VLOOKUP(②選手情報入力!O93,種目情報!$E$5:$G$135,3,FALSE))))</f>
        <v/>
      </c>
      <c r="Y84" t="str">
        <f>IF(E84="","",IF(②選手情報入力!R93="","",IF(K84=1,VLOOKUP(②選手情報入力!R93,種目情報!$A$5:$B$151,2,FALSE),VLOOKUP(②選手情報入力!R93,種目情報!$E$5:$F$135,2,FALSE))))</f>
        <v/>
      </c>
      <c r="Z84" t="str">
        <f>IF(E84="","",IF(②選手情報入力!S93="","",②選手情報入力!S93))</f>
        <v/>
      </c>
      <c r="AA84" s="29" t="str">
        <f>IF(E84="","",IF(②選手情報入力!Q93="","",1))</f>
        <v/>
      </c>
      <c r="AB84" t="str">
        <f>IF(E84="","",IF(②選手情報入力!R93="","",IF(K84=1,VLOOKUP(②選手情報入力!R93,種目情報!$A$5:$C$135,3,FALSE),VLOOKUP(②選手情報入力!R93,種目情報!$E$5:$G$135,3,FALSE))))</f>
        <v/>
      </c>
      <c r="AC84" t="str">
        <f>IF(E84="","",IF(②選手情報入力!T93="","",IF(K84=1,種目情報!$J$4,種目情報!$J$6)))</f>
        <v/>
      </c>
      <c r="AD84" t="str">
        <f>IF(E84="","",IF(②選手情報入力!T93="","",IF(K84=1,IF(②選手情報入力!$U$7="","",②選手情報入力!$U$7),IF(②選手情報入力!$U$8="","",②選手情報入力!$U$8))))</f>
        <v/>
      </c>
      <c r="AE84" t="str">
        <f>IF(E84="","",IF(②選手情報入力!T93="","",IF(K84=1,IF(②選手情報入力!$T$7="",0,1),IF(②選手情報入力!$T$8="",0,1))))</f>
        <v/>
      </c>
      <c r="AF84" t="str">
        <f>IF(E84="","",IF(②選手情報入力!T93="","",2))</f>
        <v/>
      </c>
      <c r="AG84" t="str">
        <f>IF(E84="","",IF(②選手情報入力!V93="","",IF(K84=1,種目情報!$J$5,種目情報!$J$7)))</f>
        <v/>
      </c>
      <c r="AH84" t="str">
        <f>IF(E84="","",IF(②選手情報入力!V93="","",IF(K84=1,IF(②選手情報入力!$W$7="","",②選手情報入力!$W$7),IF(②選手情報入力!$W$8="","",②選手情報入力!$W$8))))</f>
        <v/>
      </c>
      <c r="AI84" t="str">
        <f>IF(E84="","",IF(②選手情報入力!V93="","",IF(K84=1,IF(②選手情報入力!$V$7="",0,1),IF(②選手情報入力!$V$8="",0,1))))</f>
        <v/>
      </c>
      <c r="AJ84" t="str">
        <f>IF(E84="","",IF(②選手情報入力!V93="","",2))</f>
        <v/>
      </c>
      <c r="AM84" t="str">
        <f>IF(②選手情報入力!F93="","",ASC(②選手情報入力!F93))</f>
        <v/>
      </c>
      <c r="AN84" t="str">
        <f>IF(②選手情報入力!F93="","",ASC(②選手情報入力!G93))</f>
        <v/>
      </c>
    </row>
    <row r="85" spans="1:40">
      <c r="A85" t="str">
        <f t="shared" si="4"/>
        <v/>
      </c>
      <c r="B85" t="str">
        <f>IF(E85="","",①団体情報入力!$C$5)</f>
        <v/>
      </c>
      <c r="D85" t="str">
        <f>IF(E85="","",IF(①団体情報入力!C93="","",①団体情報入力!C93))</f>
        <v/>
      </c>
      <c r="E85" t="str">
        <f>IF(②選手情報入力!C94="","",②選手情報入力!C94)</f>
        <v/>
      </c>
      <c r="F85" t="str">
        <f>IF(E85="","",②選手情報入力!D94)</f>
        <v/>
      </c>
      <c r="G85" t="str">
        <f>IF(E85="","",ASC(②選手情報入力!E94))</f>
        <v/>
      </c>
      <c r="H85" t="str">
        <f t="shared" si="5"/>
        <v/>
      </c>
      <c r="I85" t="str">
        <f t="shared" si="6"/>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7"/>
        <v/>
      </c>
      <c r="Q85" t="str">
        <f>IF(E85="","",IF(②選手情報入力!L94="","",IF(K85=1,VLOOKUP(②選手情報入力!L94,種目情報!$A$5:$B$167,2,FALSE),VLOOKUP(②選手情報入力!L94,種目情報!$E$5:$F$142,2,FALSE))))</f>
        <v/>
      </c>
      <c r="R85" t="str">
        <f>IF(E85="","",IF(②選手情報入力!M94="","",②選手情報入力!M94))</f>
        <v/>
      </c>
      <c r="S85" s="29"/>
      <c r="T85" t="str">
        <f>IF(E85="","",IF(②選手情報入力!L94="","",IF(K85=1,VLOOKUP(②選手情報入力!L94,種目情報!$A$5:$C$135,3,FALSE),VLOOKUP(②選手情報入力!L94,種目情報!$E$5:$G$135,3,FALSE))))</f>
        <v/>
      </c>
      <c r="U85" t="str">
        <f>IF(E85="","",IF(②選手情報入力!O94="","",IF(K85=1,VLOOKUP(②選手情報入力!O94,種目情報!$A$5:$B$151,2,FALSE),VLOOKUP(②選手情報入力!O94,種目情報!$E$5:$F$135,2,FALSE))))</f>
        <v/>
      </c>
      <c r="V85" t="str">
        <f>IF(E85="","",IF(②選手情報入力!P94="","",②選手情報入力!P94))</f>
        <v/>
      </c>
      <c r="W85" s="29" t="str">
        <f>IF(E85="","",IF(②選手情報入力!N94="","",1))</f>
        <v/>
      </c>
      <c r="X85" t="str">
        <f>IF(E85="","",IF(②選手情報入力!O94="","",IF(K85=1,VLOOKUP(②選手情報入力!O94,種目情報!$A$5:$C$135,3,FALSE),VLOOKUP(②選手情報入力!O94,種目情報!$E$5:$G$135,3,FALSE))))</f>
        <v/>
      </c>
      <c r="Y85" t="str">
        <f>IF(E85="","",IF(②選手情報入力!R94="","",IF(K85=1,VLOOKUP(②選手情報入力!R94,種目情報!$A$5:$B$151,2,FALSE),VLOOKUP(②選手情報入力!R94,種目情報!$E$5:$F$135,2,FALSE))))</f>
        <v/>
      </c>
      <c r="Z85" t="str">
        <f>IF(E85="","",IF(②選手情報入力!S94="","",②選手情報入力!S94))</f>
        <v/>
      </c>
      <c r="AA85" s="29" t="str">
        <f>IF(E85="","",IF(②選手情報入力!Q94="","",1))</f>
        <v/>
      </c>
      <c r="AB85" t="str">
        <f>IF(E85="","",IF(②選手情報入力!R94="","",IF(K85=1,VLOOKUP(②選手情報入力!R94,種目情報!$A$5:$C$135,3,FALSE),VLOOKUP(②選手情報入力!R94,種目情報!$E$5:$G$135,3,FALSE))))</f>
        <v/>
      </c>
      <c r="AC85" t="str">
        <f>IF(E85="","",IF(②選手情報入力!T94="","",IF(K85=1,種目情報!$J$4,種目情報!$J$6)))</f>
        <v/>
      </c>
      <c r="AD85" t="str">
        <f>IF(E85="","",IF(②選手情報入力!T94="","",IF(K85=1,IF(②選手情報入力!$U$7="","",②選手情報入力!$U$7),IF(②選手情報入力!$U$8="","",②選手情報入力!$U$8))))</f>
        <v/>
      </c>
      <c r="AE85" t="str">
        <f>IF(E85="","",IF(②選手情報入力!T94="","",IF(K85=1,IF(②選手情報入力!$T$7="",0,1),IF(②選手情報入力!$T$8="",0,1))))</f>
        <v/>
      </c>
      <c r="AF85" t="str">
        <f>IF(E85="","",IF(②選手情報入力!T94="","",2))</f>
        <v/>
      </c>
      <c r="AG85" t="str">
        <f>IF(E85="","",IF(②選手情報入力!V94="","",IF(K85=1,種目情報!$J$5,種目情報!$J$7)))</f>
        <v/>
      </c>
      <c r="AH85" t="str">
        <f>IF(E85="","",IF(②選手情報入力!V94="","",IF(K85=1,IF(②選手情報入力!$W$7="","",②選手情報入力!$W$7),IF(②選手情報入力!$W$8="","",②選手情報入力!$W$8))))</f>
        <v/>
      </c>
      <c r="AI85" t="str">
        <f>IF(E85="","",IF(②選手情報入力!V94="","",IF(K85=1,IF(②選手情報入力!$V$7="",0,1),IF(②選手情報入力!$V$8="",0,1))))</f>
        <v/>
      </c>
      <c r="AJ85" t="str">
        <f>IF(E85="","",IF(②選手情報入力!V94="","",2))</f>
        <v/>
      </c>
      <c r="AM85" t="str">
        <f>IF(②選手情報入力!F94="","",ASC(②選手情報入力!F94))</f>
        <v/>
      </c>
      <c r="AN85" t="str">
        <f>IF(②選手情報入力!F94="","",ASC(②選手情報入力!G94))</f>
        <v/>
      </c>
    </row>
    <row r="86" spans="1:40">
      <c r="A86" t="str">
        <f t="shared" si="4"/>
        <v/>
      </c>
      <c r="B86" t="str">
        <f>IF(E86="","",①団体情報入力!$C$5)</f>
        <v/>
      </c>
      <c r="D86" t="str">
        <f>IF(E86="","",IF(①団体情報入力!C94="","",①団体情報入力!C94))</f>
        <v/>
      </c>
      <c r="E86" t="str">
        <f>IF(②選手情報入力!C95="","",②選手情報入力!C95)</f>
        <v/>
      </c>
      <c r="F86" t="str">
        <f>IF(E86="","",②選手情報入力!D95)</f>
        <v/>
      </c>
      <c r="G86" t="str">
        <f>IF(E86="","",ASC(②選手情報入力!E95))</f>
        <v/>
      </c>
      <c r="H86" t="str">
        <f t="shared" si="5"/>
        <v/>
      </c>
      <c r="I86" t="str">
        <f t="shared" si="6"/>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7"/>
        <v/>
      </c>
      <c r="Q86" t="str">
        <f>IF(E86="","",IF(②選手情報入力!L95="","",IF(K86=1,VLOOKUP(②選手情報入力!L95,種目情報!$A$5:$B$167,2,FALSE),VLOOKUP(②選手情報入力!L95,種目情報!$E$5:$F$142,2,FALSE))))</f>
        <v/>
      </c>
      <c r="R86" t="str">
        <f>IF(E86="","",IF(②選手情報入力!M95="","",②選手情報入力!M95))</f>
        <v/>
      </c>
      <c r="S86" s="29"/>
      <c r="T86" t="str">
        <f>IF(E86="","",IF(②選手情報入力!L95="","",IF(K86=1,VLOOKUP(②選手情報入力!L95,種目情報!$A$5:$C$135,3,FALSE),VLOOKUP(②選手情報入力!L95,種目情報!$E$5:$G$135,3,FALSE))))</f>
        <v/>
      </c>
      <c r="U86" t="str">
        <f>IF(E86="","",IF(②選手情報入力!O95="","",IF(K86=1,VLOOKUP(②選手情報入力!O95,種目情報!$A$5:$B$151,2,FALSE),VLOOKUP(②選手情報入力!O95,種目情報!$E$5:$F$135,2,FALSE))))</f>
        <v/>
      </c>
      <c r="V86" t="str">
        <f>IF(E86="","",IF(②選手情報入力!P95="","",②選手情報入力!P95))</f>
        <v/>
      </c>
      <c r="W86" s="29" t="str">
        <f>IF(E86="","",IF(②選手情報入力!N95="","",1))</f>
        <v/>
      </c>
      <c r="X86" t="str">
        <f>IF(E86="","",IF(②選手情報入力!O95="","",IF(K86=1,VLOOKUP(②選手情報入力!O95,種目情報!$A$5:$C$135,3,FALSE),VLOOKUP(②選手情報入力!O95,種目情報!$E$5:$G$135,3,FALSE))))</f>
        <v/>
      </c>
      <c r="Y86" t="str">
        <f>IF(E86="","",IF(②選手情報入力!R95="","",IF(K86=1,VLOOKUP(②選手情報入力!R95,種目情報!$A$5:$B$151,2,FALSE),VLOOKUP(②選手情報入力!R95,種目情報!$E$5:$F$135,2,FALSE))))</f>
        <v/>
      </c>
      <c r="Z86" t="str">
        <f>IF(E86="","",IF(②選手情報入力!S95="","",②選手情報入力!S95))</f>
        <v/>
      </c>
      <c r="AA86" s="29" t="str">
        <f>IF(E86="","",IF(②選手情報入力!Q95="","",1))</f>
        <v/>
      </c>
      <c r="AB86" t="str">
        <f>IF(E86="","",IF(②選手情報入力!R95="","",IF(K86=1,VLOOKUP(②選手情報入力!R95,種目情報!$A$5:$C$135,3,FALSE),VLOOKUP(②選手情報入力!R95,種目情報!$E$5:$G$135,3,FALSE))))</f>
        <v/>
      </c>
      <c r="AC86" t="str">
        <f>IF(E86="","",IF(②選手情報入力!T95="","",IF(K86=1,種目情報!$J$4,種目情報!$J$6)))</f>
        <v/>
      </c>
      <c r="AD86" t="str">
        <f>IF(E86="","",IF(②選手情報入力!T95="","",IF(K86=1,IF(②選手情報入力!$U$7="","",②選手情報入力!$U$7),IF(②選手情報入力!$U$8="","",②選手情報入力!$U$8))))</f>
        <v/>
      </c>
      <c r="AE86" t="str">
        <f>IF(E86="","",IF(②選手情報入力!T95="","",IF(K86=1,IF(②選手情報入力!$T$7="",0,1),IF(②選手情報入力!$T$8="",0,1))))</f>
        <v/>
      </c>
      <c r="AF86" t="str">
        <f>IF(E86="","",IF(②選手情報入力!T95="","",2))</f>
        <v/>
      </c>
      <c r="AG86" t="str">
        <f>IF(E86="","",IF(②選手情報入力!V95="","",IF(K86=1,種目情報!$J$5,種目情報!$J$7)))</f>
        <v/>
      </c>
      <c r="AH86" t="str">
        <f>IF(E86="","",IF(②選手情報入力!V95="","",IF(K86=1,IF(②選手情報入力!$W$7="","",②選手情報入力!$W$7),IF(②選手情報入力!$W$8="","",②選手情報入力!$W$8))))</f>
        <v/>
      </c>
      <c r="AI86" t="str">
        <f>IF(E86="","",IF(②選手情報入力!V95="","",IF(K86=1,IF(②選手情報入力!$V$7="",0,1),IF(②選手情報入力!$V$8="",0,1))))</f>
        <v/>
      </c>
      <c r="AJ86" t="str">
        <f>IF(E86="","",IF(②選手情報入力!V95="","",2))</f>
        <v/>
      </c>
      <c r="AM86" t="str">
        <f>IF(②選手情報入力!F95="","",ASC(②選手情報入力!F95))</f>
        <v/>
      </c>
      <c r="AN86" t="str">
        <f>IF(②選手情報入力!F95="","",ASC(②選手情報入力!G95))</f>
        <v/>
      </c>
    </row>
    <row r="87" spans="1:40">
      <c r="A87" t="str">
        <f t="shared" si="4"/>
        <v/>
      </c>
      <c r="B87" t="str">
        <f>IF(E87="","",①団体情報入力!$C$5)</f>
        <v/>
      </c>
      <c r="D87" t="str">
        <f>IF(E87="","",IF(①団体情報入力!C95="","",①団体情報入力!C95))</f>
        <v/>
      </c>
      <c r="E87" t="str">
        <f>IF(②選手情報入力!C96="","",②選手情報入力!C96)</f>
        <v/>
      </c>
      <c r="F87" t="str">
        <f>IF(E87="","",②選手情報入力!D96)</f>
        <v/>
      </c>
      <c r="G87" t="str">
        <f>IF(E87="","",ASC(②選手情報入力!E96))</f>
        <v/>
      </c>
      <c r="H87" t="str">
        <f t="shared" si="5"/>
        <v/>
      </c>
      <c r="I87" t="str">
        <f t="shared" si="6"/>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7"/>
        <v/>
      </c>
      <c r="Q87" t="str">
        <f>IF(E87="","",IF(②選手情報入力!L96="","",IF(K87=1,VLOOKUP(②選手情報入力!L96,種目情報!$A$5:$B$167,2,FALSE),VLOOKUP(②選手情報入力!L96,種目情報!$E$5:$F$142,2,FALSE))))</f>
        <v/>
      </c>
      <c r="R87" t="str">
        <f>IF(E87="","",IF(②選手情報入力!M96="","",②選手情報入力!M96))</f>
        <v/>
      </c>
      <c r="S87" s="29"/>
      <c r="T87" t="str">
        <f>IF(E87="","",IF(②選手情報入力!L96="","",IF(K87=1,VLOOKUP(②選手情報入力!L96,種目情報!$A$5:$C$135,3,FALSE),VLOOKUP(②選手情報入力!L96,種目情報!$E$5:$G$135,3,FALSE))))</f>
        <v/>
      </c>
      <c r="U87" t="str">
        <f>IF(E87="","",IF(②選手情報入力!O96="","",IF(K87=1,VLOOKUP(②選手情報入力!O96,種目情報!$A$5:$B$151,2,FALSE),VLOOKUP(②選手情報入力!O96,種目情報!$E$5:$F$135,2,FALSE))))</f>
        <v/>
      </c>
      <c r="V87" t="str">
        <f>IF(E87="","",IF(②選手情報入力!P96="","",②選手情報入力!P96))</f>
        <v/>
      </c>
      <c r="W87" s="29" t="str">
        <f>IF(E87="","",IF(②選手情報入力!N96="","",1))</f>
        <v/>
      </c>
      <c r="X87" t="str">
        <f>IF(E87="","",IF(②選手情報入力!O96="","",IF(K87=1,VLOOKUP(②選手情報入力!O96,種目情報!$A$5:$C$135,3,FALSE),VLOOKUP(②選手情報入力!O96,種目情報!$E$5:$G$135,3,FALSE))))</f>
        <v/>
      </c>
      <c r="Y87" t="str">
        <f>IF(E87="","",IF(②選手情報入力!R96="","",IF(K87=1,VLOOKUP(②選手情報入力!R96,種目情報!$A$5:$B$151,2,FALSE),VLOOKUP(②選手情報入力!R96,種目情報!$E$5:$F$135,2,FALSE))))</f>
        <v/>
      </c>
      <c r="Z87" t="str">
        <f>IF(E87="","",IF(②選手情報入力!S96="","",②選手情報入力!S96))</f>
        <v/>
      </c>
      <c r="AA87" s="29" t="str">
        <f>IF(E87="","",IF(②選手情報入力!Q96="","",1))</f>
        <v/>
      </c>
      <c r="AB87" t="str">
        <f>IF(E87="","",IF(②選手情報入力!R96="","",IF(K87=1,VLOOKUP(②選手情報入力!R96,種目情報!$A$5:$C$135,3,FALSE),VLOOKUP(②選手情報入力!R96,種目情報!$E$5:$G$135,3,FALSE))))</f>
        <v/>
      </c>
      <c r="AC87" t="str">
        <f>IF(E87="","",IF(②選手情報入力!T96="","",IF(K87=1,種目情報!$J$4,種目情報!$J$6)))</f>
        <v/>
      </c>
      <c r="AD87" t="str">
        <f>IF(E87="","",IF(②選手情報入力!T96="","",IF(K87=1,IF(②選手情報入力!$U$7="","",②選手情報入力!$U$7),IF(②選手情報入力!$U$8="","",②選手情報入力!$U$8))))</f>
        <v/>
      </c>
      <c r="AE87" t="str">
        <f>IF(E87="","",IF(②選手情報入力!T96="","",IF(K87=1,IF(②選手情報入力!$T$7="",0,1),IF(②選手情報入力!$T$8="",0,1))))</f>
        <v/>
      </c>
      <c r="AF87" t="str">
        <f>IF(E87="","",IF(②選手情報入力!T96="","",2))</f>
        <v/>
      </c>
      <c r="AG87" t="str">
        <f>IF(E87="","",IF(②選手情報入力!V96="","",IF(K87=1,種目情報!$J$5,種目情報!$J$7)))</f>
        <v/>
      </c>
      <c r="AH87" t="str">
        <f>IF(E87="","",IF(②選手情報入力!V96="","",IF(K87=1,IF(②選手情報入力!$W$7="","",②選手情報入力!$W$7),IF(②選手情報入力!$W$8="","",②選手情報入力!$W$8))))</f>
        <v/>
      </c>
      <c r="AI87" t="str">
        <f>IF(E87="","",IF(②選手情報入力!V96="","",IF(K87=1,IF(②選手情報入力!$V$7="",0,1),IF(②選手情報入力!$V$8="",0,1))))</f>
        <v/>
      </c>
      <c r="AJ87" t="str">
        <f>IF(E87="","",IF(②選手情報入力!V96="","",2))</f>
        <v/>
      </c>
      <c r="AM87" t="str">
        <f>IF(②選手情報入力!F96="","",ASC(②選手情報入力!F96))</f>
        <v/>
      </c>
      <c r="AN87" t="str">
        <f>IF(②選手情報入力!F96="","",ASC(②選手情報入力!G96))</f>
        <v/>
      </c>
    </row>
    <row r="88" spans="1:40">
      <c r="A88" t="str">
        <f t="shared" si="4"/>
        <v/>
      </c>
      <c r="B88" t="str">
        <f>IF(E88="","",①団体情報入力!$C$5)</f>
        <v/>
      </c>
      <c r="D88" t="str">
        <f>IF(E88="","",IF(①団体情報入力!C96="","",①団体情報入力!C96))</f>
        <v/>
      </c>
      <c r="E88" t="str">
        <f>IF(②選手情報入力!C97="","",②選手情報入力!C97)</f>
        <v/>
      </c>
      <c r="F88" t="str">
        <f>IF(E88="","",②選手情報入力!D97)</f>
        <v/>
      </c>
      <c r="G88" t="str">
        <f>IF(E88="","",ASC(②選手情報入力!E97))</f>
        <v/>
      </c>
      <c r="H88" t="str">
        <f t="shared" si="5"/>
        <v/>
      </c>
      <c r="I88" t="str">
        <f t="shared" si="6"/>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7"/>
        <v/>
      </c>
      <c r="Q88" t="str">
        <f>IF(E88="","",IF(②選手情報入力!L97="","",IF(K88=1,VLOOKUP(②選手情報入力!L97,種目情報!$A$5:$B$167,2,FALSE),VLOOKUP(②選手情報入力!L97,種目情報!$E$5:$F$142,2,FALSE))))</f>
        <v/>
      </c>
      <c r="R88" t="str">
        <f>IF(E88="","",IF(②選手情報入力!M97="","",②選手情報入力!M97))</f>
        <v/>
      </c>
      <c r="S88" s="29"/>
      <c r="T88" t="str">
        <f>IF(E88="","",IF(②選手情報入力!L97="","",IF(K88=1,VLOOKUP(②選手情報入力!L97,種目情報!$A$5:$C$135,3,FALSE),VLOOKUP(②選手情報入力!L97,種目情報!$E$5:$G$135,3,FALSE))))</f>
        <v/>
      </c>
      <c r="U88" t="str">
        <f>IF(E88="","",IF(②選手情報入力!O97="","",IF(K88=1,VLOOKUP(②選手情報入力!O97,種目情報!$A$5:$B$151,2,FALSE),VLOOKUP(②選手情報入力!O97,種目情報!$E$5:$F$135,2,FALSE))))</f>
        <v/>
      </c>
      <c r="V88" t="str">
        <f>IF(E88="","",IF(②選手情報入力!P97="","",②選手情報入力!P97))</f>
        <v/>
      </c>
      <c r="W88" s="29" t="str">
        <f>IF(E88="","",IF(②選手情報入力!N97="","",1))</f>
        <v/>
      </c>
      <c r="X88" t="str">
        <f>IF(E88="","",IF(②選手情報入力!O97="","",IF(K88=1,VLOOKUP(②選手情報入力!O97,種目情報!$A$5:$C$135,3,FALSE),VLOOKUP(②選手情報入力!O97,種目情報!$E$5:$G$135,3,FALSE))))</f>
        <v/>
      </c>
      <c r="Y88" t="str">
        <f>IF(E88="","",IF(②選手情報入力!R97="","",IF(K88=1,VLOOKUP(②選手情報入力!R97,種目情報!$A$5:$B$151,2,FALSE),VLOOKUP(②選手情報入力!R97,種目情報!$E$5:$F$135,2,FALSE))))</f>
        <v/>
      </c>
      <c r="Z88" t="str">
        <f>IF(E88="","",IF(②選手情報入力!S97="","",②選手情報入力!S97))</f>
        <v/>
      </c>
      <c r="AA88" s="29" t="str">
        <f>IF(E88="","",IF(②選手情報入力!Q97="","",1))</f>
        <v/>
      </c>
      <c r="AB88" t="str">
        <f>IF(E88="","",IF(②選手情報入力!R97="","",IF(K88=1,VLOOKUP(②選手情報入力!R97,種目情報!$A$5:$C$135,3,FALSE),VLOOKUP(②選手情報入力!R97,種目情報!$E$5:$G$135,3,FALSE))))</f>
        <v/>
      </c>
      <c r="AC88" t="str">
        <f>IF(E88="","",IF(②選手情報入力!T97="","",IF(K88=1,種目情報!$J$4,種目情報!$J$6)))</f>
        <v/>
      </c>
      <c r="AD88" t="str">
        <f>IF(E88="","",IF(②選手情報入力!T97="","",IF(K88=1,IF(②選手情報入力!$U$7="","",②選手情報入力!$U$7),IF(②選手情報入力!$U$8="","",②選手情報入力!$U$8))))</f>
        <v/>
      </c>
      <c r="AE88" t="str">
        <f>IF(E88="","",IF(②選手情報入力!T97="","",IF(K88=1,IF(②選手情報入力!$T$7="",0,1),IF(②選手情報入力!$T$8="",0,1))))</f>
        <v/>
      </c>
      <c r="AF88" t="str">
        <f>IF(E88="","",IF(②選手情報入力!T97="","",2))</f>
        <v/>
      </c>
      <c r="AG88" t="str">
        <f>IF(E88="","",IF(②選手情報入力!V97="","",IF(K88=1,種目情報!$J$5,種目情報!$J$7)))</f>
        <v/>
      </c>
      <c r="AH88" t="str">
        <f>IF(E88="","",IF(②選手情報入力!V97="","",IF(K88=1,IF(②選手情報入力!$W$7="","",②選手情報入力!$W$7),IF(②選手情報入力!$W$8="","",②選手情報入力!$W$8))))</f>
        <v/>
      </c>
      <c r="AI88" t="str">
        <f>IF(E88="","",IF(②選手情報入力!V97="","",IF(K88=1,IF(②選手情報入力!$V$7="",0,1),IF(②選手情報入力!$V$8="",0,1))))</f>
        <v/>
      </c>
      <c r="AJ88" t="str">
        <f>IF(E88="","",IF(②選手情報入力!V97="","",2))</f>
        <v/>
      </c>
      <c r="AM88" t="str">
        <f>IF(②選手情報入力!F97="","",ASC(②選手情報入力!F97))</f>
        <v/>
      </c>
      <c r="AN88" t="str">
        <f>IF(②選手情報入力!F97="","",ASC(②選手情報入力!G97))</f>
        <v/>
      </c>
    </row>
    <row r="89" spans="1:40">
      <c r="A89" t="str">
        <f t="shared" si="4"/>
        <v/>
      </c>
      <c r="B89" t="str">
        <f>IF(E89="","",①団体情報入力!$C$5)</f>
        <v/>
      </c>
      <c r="D89" t="str">
        <f>IF(E89="","",IF(①団体情報入力!C97="","",①団体情報入力!C97))</f>
        <v/>
      </c>
      <c r="E89" t="str">
        <f>IF(②選手情報入力!C98="","",②選手情報入力!C98)</f>
        <v/>
      </c>
      <c r="F89" t="str">
        <f>IF(E89="","",②選手情報入力!D98)</f>
        <v/>
      </c>
      <c r="G89" t="str">
        <f>IF(E89="","",ASC(②選手情報入力!E98))</f>
        <v/>
      </c>
      <c r="H89" t="str">
        <f t="shared" si="5"/>
        <v/>
      </c>
      <c r="I89" t="str">
        <f t="shared" si="6"/>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7"/>
        <v/>
      </c>
      <c r="Q89" t="str">
        <f>IF(E89="","",IF(②選手情報入力!L98="","",IF(K89=1,VLOOKUP(②選手情報入力!L98,種目情報!$A$5:$B$167,2,FALSE),VLOOKUP(②選手情報入力!L98,種目情報!$E$5:$F$142,2,FALSE))))</f>
        <v/>
      </c>
      <c r="R89" t="str">
        <f>IF(E89="","",IF(②選手情報入力!M98="","",②選手情報入力!M98))</f>
        <v/>
      </c>
      <c r="S89" s="29"/>
      <c r="T89" t="str">
        <f>IF(E89="","",IF(②選手情報入力!L98="","",IF(K89=1,VLOOKUP(②選手情報入力!L98,種目情報!$A$5:$C$135,3,FALSE),VLOOKUP(②選手情報入力!L98,種目情報!$E$5:$G$135,3,FALSE))))</f>
        <v/>
      </c>
      <c r="U89" t="str">
        <f>IF(E89="","",IF(②選手情報入力!O98="","",IF(K89=1,VLOOKUP(②選手情報入力!O98,種目情報!$A$5:$B$151,2,FALSE),VLOOKUP(②選手情報入力!O98,種目情報!$E$5:$F$135,2,FALSE))))</f>
        <v/>
      </c>
      <c r="V89" t="str">
        <f>IF(E89="","",IF(②選手情報入力!P98="","",②選手情報入力!P98))</f>
        <v/>
      </c>
      <c r="W89" s="29" t="str">
        <f>IF(E89="","",IF(②選手情報入力!N98="","",1))</f>
        <v/>
      </c>
      <c r="X89" t="str">
        <f>IF(E89="","",IF(②選手情報入力!O98="","",IF(K89=1,VLOOKUP(②選手情報入力!O98,種目情報!$A$5:$C$135,3,FALSE),VLOOKUP(②選手情報入力!O98,種目情報!$E$5:$G$135,3,FALSE))))</f>
        <v/>
      </c>
      <c r="Y89" t="str">
        <f>IF(E89="","",IF(②選手情報入力!R98="","",IF(K89=1,VLOOKUP(②選手情報入力!R98,種目情報!$A$5:$B$151,2,FALSE),VLOOKUP(②選手情報入力!R98,種目情報!$E$5:$F$135,2,FALSE))))</f>
        <v/>
      </c>
      <c r="Z89" t="str">
        <f>IF(E89="","",IF(②選手情報入力!S98="","",②選手情報入力!S98))</f>
        <v/>
      </c>
      <c r="AA89" s="29" t="str">
        <f>IF(E89="","",IF(②選手情報入力!Q98="","",1))</f>
        <v/>
      </c>
      <c r="AB89" t="str">
        <f>IF(E89="","",IF(②選手情報入力!R98="","",IF(K89=1,VLOOKUP(②選手情報入力!R98,種目情報!$A$5:$C$135,3,FALSE),VLOOKUP(②選手情報入力!R98,種目情報!$E$5:$G$135,3,FALSE))))</f>
        <v/>
      </c>
      <c r="AC89" t="str">
        <f>IF(E89="","",IF(②選手情報入力!T98="","",IF(K89=1,種目情報!$J$4,種目情報!$J$6)))</f>
        <v/>
      </c>
      <c r="AD89" t="str">
        <f>IF(E89="","",IF(②選手情報入力!T98="","",IF(K89=1,IF(②選手情報入力!$U$7="","",②選手情報入力!$U$7),IF(②選手情報入力!$U$8="","",②選手情報入力!$U$8))))</f>
        <v/>
      </c>
      <c r="AE89" t="str">
        <f>IF(E89="","",IF(②選手情報入力!T98="","",IF(K89=1,IF(②選手情報入力!$T$7="",0,1),IF(②選手情報入力!$T$8="",0,1))))</f>
        <v/>
      </c>
      <c r="AF89" t="str">
        <f>IF(E89="","",IF(②選手情報入力!T98="","",2))</f>
        <v/>
      </c>
      <c r="AG89" t="str">
        <f>IF(E89="","",IF(②選手情報入力!V98="","",IF(K89=1,種目情報!$J$5,種目情報!$J$7)))</f>
        <v/>
      </c>
      <c r="AH89" t="str">
        <f>IF(E89="","",IF(②選手情報入力!V98="","",IF(K89=1,IF(②選手情報入力!$W$7="","",②選手情報入力!$W$7),IF(②選手情報入力!$W$8="","",②選手情報入力!$W$8))))</f>
        <v/>
      </c>
      <c r="AI89" t="str">
        <f>IF(E89="","",IF(②選手情報入力!V98="","",IF(K89=1,IF(②選手情報入力!$V$7="",0,1),IF(②選手情報入力!$V$8="",0,1))))</f>
        <v/>
      </c>
      <c r="AJ89" t="str">
        <f>IF(E89="","",IF(②選手情報入力!V98="","",2))</f>
        <v/>
      </c>
      <c r="AM89" t="str">
        <f>IF(②選手情報入力!F98="","",ASC(②選手情報入力!F98))</f>
        <v/>
      </c>
      <c r="AN89" t="str">
        <f>IF(②選手情報入力!F98="","",ASC(②選手情報入力!G98))</f>
        <v/>
      </c>
    </row>
    <row r="90" spans="1:40">
      <c r="A90" t="str">
        <f t="shared" si="4"/>
        <v/>
      </c>
      <c r="B90" t="str">
        <f>IF(E90="","",①団体情報入力!$C$5)</f>
        <v/>
      </c>
      <c r="D90" t="str">
        <f>IF(E90="","",IF(①団体情報入力!C98="","",①団体情報入力!C98))</f>
        <v/>
      </c>
      <c r="E90" t="str">
        <f>IF(②選手情報入力!C99="","",②選手情報入力!C99)</f>
        <v/>
      </c>
      <c r="F90" t="str">
        <f>IF(E90="","",②選手情報入力!D99)</f>
        <v/>
      </c>
      <c r="G90" t="str">
        <f>IF(E90="","",ASC(②選手情報入力!E99))</f>
        <v/>
      </c>
      <c r="H90" t="str">
        <f t="shared" si="5"/>
        <v/>
      </c>
      <c r="I90" t="str">
        <f t="shared" si="6"/>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7"/>
        <v/>
      </c>
      <c r="Q90" t="str">
        <f>IF(E90="","",IF(②選手情報入力!L99="","",IF(K90=1,VLOOKUP(②選手情報入力!L99,種目情報!$A$5:$B$167,2,FALSE),VLOOKUP(②選手情報入力!L99,種目情報!$E$5:$F$142,2,FALSE))))</f>
        <v/>
      </c>
      <c r="R90" t="str">
        <f>IF(E90="","",IF(②選手情報入力!M99="","",②選手情報入力!M99))</f>
        <v/>
      </c>
      <c r="S90" s="29"/>
      <c r="T90" t="str">
        <f>IF(E90="","",IF(②選手情報入力!L99="","",IF(K90=1,VLOOKUP(②選手情報入力!L99,種目情報!$A$5:$C$135,3,FALSE),VLOOKUP(②選手情報入力!L99,種目情報!$E$5:$G$135,3,FALSE))))</f>
        <v/>
      </c>
      <c r="U90" t="str">
        <f>IF(E90="","",IF(②選手情報入力!O99="","",IF(K90=1,VLOOKUP(②選手情報入力!O99,種目情報!$A$5:$B$151,2,FALSE),VLOOKUP(②選手情報入力!O99,種目情報!$E$5:$F$135,2,FALSE))))</f>
        <v/>
      </c>
      <c r="V90" t="str">
        <f>IF(E90="","",IF(②選手情報入力!P99="","",②選手情報入力!P99))</f>
        <v/>
      </c>
      <c r="W90" s="29" t="str">
        <f>IF(E90="","",IF(②選手情報入力!N99="","",1))</f>
        <v/>
      </c>
      <c r="X90" t="str">
        <f>IF(E90="","",IF(②選手情報入力!O99="","",IF(K90=1,VLOOKUP(②選手情報入力!O99,種目情報!$A$5:$C$135,3,FALSE),VLOOKUP(②選手情報入力!O99,種目情報!$E$5:$G$135,3,FALSE))))</f>
        <v/>
      </c>
      <c r="Y90" t="str">
        <f>IF(E90="","",IF(②選手情報入力!R99="","",IF(K90=1,VLOOKUP(②選手情報入力!R99,種目情報!$A$5:$B$151,2,FALSE),VLOOKUP(②選手情報入力!R99,種目情報!$E$5:$F$135,2,FALSE))))</f>
        <v/>
      </c>
      <c r="Z90" t="str">
        <f>IF(E90="","",IF(②選手情報入力!S99="","",②選手情報入力!S99))</f>
        <v/>
      </c>
      <c r="AA90" s="29" t="str">
        <f>IF(E90="","",IF(②選手情報入力!Q99="","",1))</f>
        <v/>
      </c>
      <c r="AB90" t="str">
        <f>IF(E90="","",IF(②選手情報入力!R99="","",IF(K90=1,VLOOKUP(②選手情報入力!R99,種目情報!$A$5:$C$135,3,FALSE),VLOOKUP(②選手情報入力!R99,種目情報!$E$5:$G$135,3,FALSE))))</f>
        <v/>
      </c>
      <c r="AC90" t="str">
        <f>IF(E90="","",IF(②選手情報入力!T99="","",IF(K90=1,種目情報!$J$4,種目情報!$J$6)))</f>
        <v/>
      </c>
      <c r="AD90" t="str">
        <f>IF(E90="","",IF(②選手情報入力!T99="","",IF(K90=1,IF(②選手情報入力!$U$7="","",②選手情報入力!$U$7),IF(②選手情報入力!$U$8="","",②選手情報入力!$U$8))))</f>
        <v/>
      </c>
      <c r="AE90" t="str">
        <f>IF(E90="","",IF(②選手情報入力!T99="","",IF(K90=1,IF(②選手情報入力!$T$7="",0,1),IF(②選手情報入力!$T$8="",0,1))))</f>
        <v/>
      </c>
      <c r="AF90" t="str">
        <f>IF(E90="","",IF(②選手情報入力!T99="","",2))</f>
        <v/>
      </c>
      <c r="AG90" t="str">
        <f>IF(E90="","",IF(②選手情報入力!V99="","",IF(K90=1,種目情報!$J$5,種目情報!$J$7)))</f>
        <v/>
      </c>
      <c r="AH90" t="str">
        <f>IF(E90="","",IF(②選手情報入力!V99="","",IF(K90=1,IF(②選手情報入力!$W$7="","",②選手情報入力!$W$7),IF(②選手情報入力!$W$8="","",②選手情報入力!$W$8))))</f>
        <v/>
      </c>
      <c r="AI90" t="str">
        <f>IF(E90="","",IF(②選手情報入力!V99="","",IF(K90=1,IF(②選手情報入力!$V$7="",0,1),IF(②選手情報入力!$V$8="",0,1))))</f>
        <v/>
      </c>
      <c r="AJ90" t="str">
        <f>IF(E90="","",IF(②選手情報入力!V99="","",2))</f>
        <v/>
      </c>
      <c r="AM90" t="str">
        <f>IF(②選手情報入力!F99="","",ASC(②選手情報入力!F99))</f>
        <v/>
      </c>
      <c r="AN90" t="str">
        <f>IF(②選手情報入力!F99="","",ASC(②選手情報入力!G99))</f>
        <v/>
      </c>
    </row>
    <row r="91" spans="1:40">
      <c r="A91" t="str">
        <f t="shared" si="4"/>
        <v/>
      </c>
      <c r="B91" t="str">
        <f>IF(E91="","",①団体情報入力!$C$5)</f>
        <v/>
      </c>
      <c r="D91" t="str">
        <f>IF(E91="","",IF(①団体情報入力!C99="","",①団体情報入力!C99))</f>
        <v/>
      </c>
      <c r="E91" t="str">
        <f>IF(②選手情報入力!C100="","",②選手情報入力!C100)</f>
        <v/>
      </c>
      <c r="F91" t="str">
        <f>IF(E91="","",②選手情報入力!D100)</f>
        <v/>
      </c>
      <c r="G91" t="str">
        <f>IF(E91="","",ASC(②選手情報入力!E100))</f>
        <v/>
      </c>
      <c r="H91" t="str">
        <f t="shared" si="5"/>
        <v/>
      </c>
      <c r="I91" t="str">
        <f t="shared" si="6"/>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7"/>
        <v/>
      </c>
      <c r="Q91" t="str">
        <f>IF(E91="","",IF(②選手情報入力!L100="","",IF(K91=1,VLOOKUP(②選手情報入力!L100,種目情報!$A$5:$B$167,2,FALSE),VLOOKUP(②選手情報入力!L100,種目情報!$E$5:$F$142,2,FALSE))))</f>
        <v/>
      </c>
      <c r="R91" t="str">
        <f>IF(E91="","",IF(②選手情報入力!M100="","",②選手情報入力!M100))</f>
        <v/>
      </c>
      <c r="S91" s="29"/>
      <c r="T91" t="str">
        <f>IF(E91="","",IF(②選手情報入力!L100="","",IF(K91=1,VLOOKUP(②選手情報入力!L100,種目情報!$A$5:$C$135,3,FALSE),VLOOKUP(②選手情報入力!L100,種目情報!$E$5:$G$135,3,FALSE))))</f>
        <v/>
      </c>
      <c r="U91" t="str">
        <f>IF(E91="","",IF(②選手情報入力!O100="","",IF(K91=1,VLOOKUP(②選手情報入力!O100,種目情報!$A$5:$B$151,2,FALSE),VLOOKUP(②選手情報入力!O100,種目情報!$E$5:$F$135,2,FALSE))))</f>
        <v/>
      </c>
      <c r="V91" t="str">
        <f>IF(E91="","",IF(②選手情報入力!P100="","",②選手情報入力!P100))</f>
        <v/>
      </c>
      <c r="W91" s="29" t="str">
        <f>IF(E91="","",IF(②選手情報入力!N100="","",1))</f>
        <v/>
      </c>
      <c r="X91" t="str">
        <f>IF(E91="","",IF(②選手情報入力!O100="","",IF(K91=1,VLOOKUP(②選手情報入力!O100,種目情報!$A$5:$C$135,3,FALSE),VLOOKUP(②選手情報入力!O100,種目情報!$E$5:$G$135,3,FALSE))))</f>
        <v/>
      </c>
      <c r="Y91" t="str">
        <f>IF(E91="","",IF(②選手情報入力!R100="","",IF(K91=1,VLOOKUP(②選手情報入力!R100,種目情報!$A$5:$B$151,2,FALSE),VLOOKUP(②選手情報入力!R100,種目情報!$E$5:$F$135,2,FALSE))))</f>
        <v/>
      </c>
      <c r="Z91" t="str">
        <f>IF(E91="","",IF(②選手情報入力!S100="","",②選手情報入力!S100))</f>
        <v/>
      </c>
      <c r="AA91" s="29" t="str">
        <f>IF(E91="","",IF(②選手情報入力!Q100="","",1))</f>
        <v/>
      </c>
      <c r="AB91" t="str">
        <f>IF(E91="","",IF(②選手情報入力!R100="","",IF(K91=1,VLOOKUP(②選手情報入力!R100,種目情報!$A$5:$C$135,3,FALSE),VLOOKUP(②選手情報入力!R100,種目情報!$E$5:$G$135,3,FALSE))))</f>
        <v/>
      </c>
      <c r="AC91" t="str">
        <f>IF(E91="","",IF(②選手情報入力!T100="","",IF(K91=1,種目情報!$J$4,種目情報!$J$6)))</f>
        <v/>
      </c>
      <c r="AD91" t="str">
        <f>IF(E91="","",IF(②選手情報入力!T100="","",IF(K91=1,IF(②選手情報入力!$U$7="","",②選手情報入力!$U$7),IF(②選手情報入力!$U$8="","",②選手情報入力!$U$8))))</f>
        <v/>
      </c>
      <c r="AE91" t="str">
        <f>IF(E91="","",IF(②選手情報入力!T100="","",IF(K91=1,IF(②選手情報入力!$T$7="",0,1),IF(②選手情報入力!$T$8="",0,1))))</f>
        <v/>
      </c>
      <c r="AF91" t="str">
        <f>IF(E91="","",IF(②選手情報入力!T100="","",2))</f>
        <v/>
      </c>
      <c r="AG91" t="str">
        <f>IF(E91="","",IF(②選手情報入力!V100="","",IF(K91=1,種目情報!$J$5,種目情報!$J$7)))</f>
        <v/>
      </c>
      <c r="AH91" t="str">
        <f>IF(E91="","",IF(②選手情報入力!V100="","",IF(K91=1,IF(②選手情報入力!$W$7="","",②選手情報入力!$W$7),IF(②選手情報入力!$W$8="","",②選手情報入力!$W$8))))</f>
        <v/>
      </c>
      <c r="AI91" t="str">
        <f>IF(E91="","",IF(②選手情報入力!V100="","",IF(K91=1,IF(②選手情報入力!$V$7="",0,1),IF(②選手情報入力!$V$8="",0,1))))</f>
        <v/>
      </c>
      <c r="AJ91" t="str">
        <f>IF(E91="","",IF(②選手情報入力!V100="","",2))</f>
        <v/>
      </c>
      <c r="AM91" t="str">
        <f>IF(②選手情報入力!F100="","",ASC(②選手情報入力!F100))</f>
        <v/>
      </c>
      <c r="AN91" t="str">
        <f>IF(②選手情報入力!F100="","",ASC(②選手情報入力!G100))</f>
        <v/>
      </c>
    </row>
    <row r="92" spans="1:40">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phoneticPr fontId="9"/>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F5" sqref="F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51</v>
      </c>
      <c r="B1" t="s">
        <v>52</v>
      </c>
      <c r="C1" t="s">
        <v>53</v>
      </c>
      <c r="D1" t="s">
        <v>54</v>
      </c>
      <c r="E1" t="s">
        <v>55</v>
      </c>
      <c r="F1" t="s">
        <v>56</v>
      </c>
      <c r="G1" t="s">
        <v>57</v>
      </c>
      <c r="H1" t="s">
        <v>3</v>
      </c>
      <c r="I1" t="s">
        <v>8</v>
      </c>
      <c r="J1" t="s">
        <v>58</v>
      </c>
      <c r="K1" t="s">
        <v>59</v>
      </c>
      <c r="L1" t="s">
        <v>60</v>
      </c>
      <c r="M1" t="s">
        <v>61</v>
      </c>
    </row>
    <row r="2" spans="1:13">
      <c r="A2" t="str">
        <f>IF('　　　　　　　　　'!C8="","",410000+①団体情報入力!$C$5*10)</f>
        <v/>
      </c>
      <c r="B2" t="str">
        <f>IF(A2="","",①団体情報入力!$C$5)</f>
        <v/>
      </c>
      <c r="C2" t="str">
        <f>IF(A2="","",'　　　　　　　　　'!$J$1)</f>
        <v/>
      </c>
      <c r="D2" t="str">
        <f>IF(A2="","",'　　　　　　　　　'!$P$1)</f>
        <v/>
      </c>
      <c r="G2">
        <v>1</v>
      </c>
      <c r="H2" t="str">
        <f>IF(A2="","",'　　　　　　　　　'!E8)</f>
        <v/>
      </c>
      <c r="I2" t="str">
        <f>IF(A2="","",'　　　　　　　　　'!D8)</f>
        <v/>
      </c>
      <c r="J2" t="str">
        <f>IF(A2="","",種目情報!$J$4)</f>
        <v/>
      </c>
      <c r="K2" t="str">
        <f>IF(A2="","",'　　　　　　　　　'!$F$8)</f>
        <v/>
      </c>
      <c r="L2" t="str">
        <f>IF(A2="","",IF(②選手情報入力!$T$7="",0,1))</f>
        <v/>
      </c>
      <c r="M2" t="str">
        <f>IF(A2="","",種目情報!$K$4)</f>
        <v/>
      </c>
    </row>
    <row r="3" spans="1:13">
      <c r="A3" t="str">
        <f>IF('　　　　　　　　　'!C9="","",410000+①団体情報入力!$C$5*10)</f>
        <v/>
      </c>
      <c r="B3" t="str">
        <f>IF(A3="","",①団体情報入力!$C$5)</f>
        <v/>
      </c>
      <c r="C3" t="str">
        <f>IF(A3="","",'　　　　　　　　　'!$J$1)</f>
        <v/>
      </c>
      <c r="D3" t="str">
        <f>IF(A3="","",'　　　　　　　　　'!$P$1)</f>
        <v/>
      </c>
      <c r="G3">
        <v>2</v>
      </c>
      <c r="H3" t="str">
        <f>IF(A3="","",'　　　　　　　　　'!E9)</f>
        <v/>
      </c>
      <c r="I3" t="str">
        <f>IF(A3="","",'　　　　　　　　　'!D9)</f>
        <v/>
      </c>
      <c r="J3" t="str">
        <f>IF(A3="","",種目情報!$J$4)</f>
        <v/>
      </c>
      <c r="K3" t="str">
        <f>IF(A3="","",'　　　　　　　　　'!$F$8)</f>
        <v/>
      </c>
      <c r="L3" t="str">
        <f>IF(A3="","",IF(②選手情報入力!$T$7="",0,1))</f>
        <v/>
      </c>
      <c r="M3" t="str">
        <f>IF(A3="","",種目情報!$K$4)</f>
        <v/>
      </c>
    </row>
    <row r="4" spans="1:13">
      <c r="A4" t="str">
        <f>IF('　　　　　　　　　'!C10="","",410000+①団体情報入力!$C$5*10)</f>
        <v/>
      </c>
      <c r="B4" t="str">
        <f>IF(A4="","",①団体情報入力!$C$5)</f>
        <v/>
      </c>
      <c r="C4" t="str">
        <f>IF(A4="","",'　　　　　　　　　'!$J$1)</f>
        <v/>
      </c>
      <c r="D4" t="str">
        <f>IF(A4="","",'　　　　　　　　　'!$P$1)</f>
        <v/>
      </c>
      <c r="G4">
        <v>3</v>
      </c>
      <c r="H4" t="str">
        <f>IF(A4="","",'　　　　　　　　　'!E10)</f>
        <v/>
      </c>
      <c r="I4" t="str">
        <f>IF(A4="","",'　　　　　　　　　'!D10)</f>
        <v/>
      </c>
      <c r="J4" t="str">
        <f>IF(A4="","",種目情報!$J$4)</f>
        <v/>
      </c>
      <c r="K4" t="str">
        <f>IF(A4="","",'　　　　　　　　　'!$F$8)</f>
        <v/>
      </c>
      <c r="L4" t="str">
        <f>IF(A4="","",IF(②選手情報入力!$T$7="",0,1))</f>
        <v/>
      </c>
      <c r="M4" t="str">
        <f>IF(A4="","",種目情報!$K$4)</f>
        <v/>
      </c>
    </row>
    <row r="5" spans="1:13">
      <c r="A5" t="str">
        <f>IF('　　　　　　　　　'!C11="","",410000+①団体情報入力!$C$5*10)</f>
        <v/>
      </c>
      <c r="B5" t="str">
        <f>IF(A5="","",①団体情報入力!$C$5)</f>
        <v/>
      </c>
      <c r="C5" t="str">
        <f>IF(A5="","",'　　　　　　　　　'!$J$1)</f>
        <v/>
      </c>
      <c r="D5" t="str">
        <f>IF(A5="","",'　　　　　　　　　'!$P$1)</f>
        <v/>
      </c>
      <c r="G5">
        <v>4</v>
      </c>
      <c r="H5" t="str">
        <f>IF(A5="","",'　　　　　　　　　'!E11)</f>
        <v/>
      </c>
      <c r="I5" t="str">
        <f>IF(A5="","",'　　　　　　　　　'!D11)</f>
        <v/>
      </c>
      <c r="J5" t="str">
        <f>IF(A5="","",種目情報!$J$4)</f>
        <v/>
      </c>
      <c r="K5" t="str">
        <f>IF(A5="","",'　　　　　　　　　'!$F$8)</f>
        <v/>
      </c>
      <c r="L5" t="str">
        <f>IF(A5="","",IF(②選手情報入力!$T$7="",0,1))</f>
        <v/>
      </c>
      <c r="M5" t="str">
        <f>IF(A5="","",種目情報!$K$4)</f>
        <v/>
      </c>
    </row>
    <row r="6" spans="1:13">
      <c r="A6" t="str">
        <f>IF('　　　　　　　　　'!C12="","",410000+①団体情報入力!$C$5*10)</f>
        <v/>
      </c>
      <c r="B6" t="str">
        <f>IF(A6="","",①団体情報入力!$C$5)</f>
        <v/>
      </c>
      <c r="C6" t="str">
        <f>IF(A6="","",'　　　　　　　　　'!$J$1)</f>
        <v/>
      </c>
      <c r="D6" t="str">
        <f>IF(A6="","",'　　　　　　　　　'!$P$1)</f>
        <v/>
      </c>
      <c r="G6">
        <v>5</v>
      </c>
      <c r="H6" t="str">
        <f>IF(A6="","",'　　　　　　　　　'!E12)</f>
        <v/>
      </c>
      <c r="I6" t="str">
        <f>IF(A6="","",'　　　　　　　　　'!D12)</f>
        <v/>
      </c>
      <c r="J6" t="str">
        <f>IF(A6="","",種目情報!$J$4)</f>
        <v/>
      </c>
      <c r="K6" t="str">
        <f>IF(A6="","",'　　　　　　　　　'!$F$8)</f>
        <v/>
      </c>
      <c r="L6" t="str">
        <f>IF(A6="","",IF(②選手情報入力!$T$7="",0,1))</f>
        <v/>
      </c>
      <c r="M6" t="str">
        <f>IF(A6="","",種目情報!$K$4)</f>
        <v/>
      </c>
    </row>
    <row r="7" spans="1:13">
      <c r="A7" t="str">
        <f>IF('　　　　　　　　　'!C13="","",410000+①団体情報入力!$C$5*10)</f>
        <v/>
      </c>
      <c r="B7" t="str">
        <f>IF(A7="","",①団体情報入力!$C$5)</f>
        <v/>
      </c>
      <c r="C7" t="str">
        <f>IF(A7="","",'　　　　　　　　　'!$J$1)</f>
        <v/>
      </c>
      <c r="D7" t="str">
        <f>IF(A7="","",'　　　　　　　　　'!$P$1)</f>
        <v/>
      </c>
      <c r="G7">
        <v>6</v>
      </c>
      <c r="H7" t="str">
        <f>IF(A7="","",'　　　　　　　　　'!E13)</f>
        <v/>
      </c>
      <c r="I7" t="str">
        <f>IF(A7="","",'　　　　　　　　　'!D13)</f>
        <v/>
      </c>
      <c r="J7" t="str">
        <f>IF(A7="","",種目情報!$J$4)</f>
        <v/>
      </c>
      <c r="K7" t="str">
        <f>IF(A7="","",'　　　　　　　　　'!$F$8)</f>
        <v/>
      </c>
      <c r="L7" t="str">
        <f>IF(A7="","",IF(②選手情報入力!$T$7="",0,1))</f>
        <v/>
      </c>
      <c r="M7" t="str">
        <f>IF(A7="","",種目情報!$K$4)</f>
        <v/>
      </c>
    </row>
    <row r="8" spans="1:13">
      <c r="A8" s="10" t="str">
        <f>IF('　　　　　　　　　'!I8="","",1610000+①団体情報入力!$C$5*10)</f>
        <v/>
      </c>
      <c r="B8" s="10" t="str">
        <f>IF(A8="","",①団体情報入力!$C$5)</f>
        <v/>
      </c>
      <c r="C8" s="10" t="str">
        <f>IF(A8="","",'　　　　　　　　　'!$J$1)</f>
        <v/>
      </c>
      <c r="D8" s="10" t="str">
        <f>IF(A8="","",'　　　　　　　　　'!$P$1)</f>
        <v/>
      </c>
      <c r="E8" s="10"/>
      <c r="F8" s="10"/>
      <c r="G8" s="10">
        <v>1</v>
      </c>
      <c r="H8" s="10" t="str">
        <f>IF(A8="","",'　　　　　　　　　'!K8)</f>
        <v/>
      </c>
      <c r="I8" s="10" t="str">
        <f>IF(A8="","",'　　　　　　　　　'!J8)</f>
        <v/>
      </c>
      <c r="J8" s="10" t="str">
        <f>IF(A8="","",種目情報!$J$5)</f>
        <v/>
      </c>
      <c r="K8" s="10" t="str">
        <f>IF(A8="","",'　　　　　　　　　'!$L$8)</f>
        <v/>
      </c>
      <c r="L8" s="10" t="str">
        <f>IF(A8="","",IF(②選手情報入力!$T$8="",0,1))</f>
        <v/>
      </c>
      <c r="M8" s="10" t="str">
        <f>IF(A8="","",種目情報!$K$5)</f>
        <v/>
      </c>
    </row>
    <row r="9" spans="1:13">
      <c r="A9" s="10" t="str">
        <f>IF('　　　　　　　　　'!I9="","",1610000+①団体情報入力!$C$5*10)</f>
        <v/>
      </c>
      <c r="B9" s="10" t="str">
        <f>IF(A9="","",①団体情報入力!$C$5)</f>
        <v/>
      </c>
      <c r="C9" s="10" t="str">
        <f>IF(A9="","",'　　　　　　　　　'!$J$1)</f>
        <v/>
      </c>
      <c r="D9" s="10" t="str">
        <f>IF(A9="","",'　　　　　　　　　'!$P$1)</f>
        <v/>
      </c>
      <c r="E9" s="10"/>
      <c r="F9" s="10"/>
      <c r="G9" s="10">
        <v>2</v>
      </c>
      <c r="H9" s="10" t="str">
        <f>IF(A9="","",'　　　　　　　　　'!K9)</f>
        <v/>
      </c>
      <c r="I9" s="10" t="str">
        <f>IF(A9="","",'　　　　　　　　　'!J9)</f>
        <v/>
      </c>
      <c r="J9" s="10" t="str">
        <f>IF(A9="","",種目情報!$J$5)</f>
        <v/>
      </c>
      <c r="K9" s="10" t="str">
        <f>IF(A9="","",'　　　　　　　　　'!$L$8)</f>
        <v/>
      </c>
      <c r="L9" s="10" t="str">
        <f>IF(A9="","",IF(②選手情報入力!$T$8="",0,1))</f>
        <v/>
      </c>
      <c r="M9" s="10" t="str">
        <f>IF(A9="","",種目情報!$K$5)</f>
        <v/>
      </c>
    </row>
    <row r="10" spans="1:13">
      <c r="A10" s="10" t="str">
        <f>IF('　　　　　　　　　'!I10="","",1610000+①団体情報入力!$C$5*10)</f>
        <v/>
      </c>
      <c r="B10" s="10" t="str">
        <f>IF(A10="","",①団体情報入力!$C$5)</f>
        <v/>
      </c>
      <c r="C10" s="10" t="str">
        <f>IF(A10="","",'　　　　　　　　　'!$J$1)</f>
        <v/>
      </c>
      <c r="D10" s="10" t="str">
        <f>IF(A10="","",'　　　　　　　　　'!$P$1)</f>
        <v/>
      </c>
      <c r="E10" s="10"/>
      <c r="F10" s="10"/>
      <c r="G10" s="10">
        <v>3</v>
      </c>
      <c r="H10" s="10" t="str">
        <f>IF(A10="","",'　　　　　　　　　'!K10)</f>
        <v/>
      </c>
      <c r="I10" s="10" t="str">
        <f>IF(A10="","",'　　　　　　　　　'!J10)</f>
        <v/>
      </c>
      <c r="J10" s="10" t="str">
        <f>IF(A10="","",種目情報!$J$5)</f>
        <v/>
      </c>
      <c r="K10" s="10" t="str">
        <f>IF(A10="","",'　　　　　　　　　'!$L$8)</f>
        <v/>
      </c>
      <c r="L10" s="10" t="str">
        <f>IF(A10="","",IF(②選手情報入力!$T$8="",0,1))</f>
        <v/>
      </c>
      <c r="M10" s="10" t="str">
        <f>IF(A10="","",種目情報!$K$5)</f>
        <v/>
      </c>
    </row>
    <row r="11" spans="1:13">
      <c r="A11" s="10" t="str">
        <f>IF('　　　　　　　　　'!I11="","",1610000+①団体情報入力!$C$5*10)</f>
        <v/>
      </c>
      <c r="B11" s="10" t="str">
        <f>IF(A11="","",①団体情報入力!$C$5)</f>
        <v/>
      </c>
      <c r="C11" s="10" t="str">
        <f>IF(A11="","",'　　　　　　　　　'!$J$1)</f>
        <v/>
      </c>
      <c r="D11" s="10" t="str">
        <f>IF(A11="","",'　　　　　　　　　'!$P$1)</f>
        <v/>
      </c>
      <c r="E11" s="10"/>
      <c r="F11" s="10"/>
      <c r="G11" s="10">
        <v>4</v>
      </c>
      <c r="H11" s="10" t="str">
        <f>IF(A11="","",'　　　　　　　　　'!K11)</f>
        <v/>
      </c>
      <c r="I11" s="10" t="str">
        <f>IF(A11="","",'　　　　　　　　　'!J11)</f>
        <v/>
      </c>
      <c r="J11" s="10" t="str">
        <f>IF(A11="","",種目情報!$J$5)</f>
        <v/>
      </c>
      <c r="K11" s="10" t="str">
        <f>IF(A11="","",'　　　　　　　　　'!$L$8)</f>
        <v/>
      </c>
      <c r="L11" s="10" t="str">
        <f>IF(A11="","",IF(②選手情報入力!$T$8="",0,1))</f>
        <v/>
      </c>
      <c r="M11" s="10" t="str">
        <f>IF(A11="","",種目情報!$K$5)</f>
        <v/>
      </c>
    </row>
    <row r="12" spans="1:13">
      <c r="A12" s="10" t="str">
        <f>IF('　　　　　　　　　'!I12="","",1610000+①団体情報入力!$C$5*10)</f>
        <v/>
      </c>
      <c r="B12" s="10" t="str">
        <f>IF(A12="","",①団体情報入力!$C$5)</f>
        <v/>
      </c>
      <c r="C12" s="10" t="str">
        <f>IF(A12="","",'　　　　　　　　　'!$J$1)</f>
        <v/>
      </c>
      <c r="D12" s="10" t="str">
        <f>IF(A12="","",'　　　　　　　　　'!$P$1)</f>
        <v/>
      </c>
      <c r="E12" s="10"/>
      <c r="F12" s="10"/>
      <c r="G12" s="10">
        <v>5</v>
      </c>
      <c r="H12" s="10" t="str">
        <f>IF(A12="","",'　　　　　　　　　'!K12)</f>
        <v/>
      </c>
      <c r="I12" s="10" t="str">
        <f>IF(A12="","",'　　　　　　　　　'!J12)</f>
        <v/>
      </c>
      <c r="J12" s="10" t="str">
        <f>IF(A12="","",種目情報!$J$5)</f>
        <v/>
      </c>
      <c r="K12" s="10" t="str">
        <f>IF(A12="","",'　　　　　　　　　'!$L$8)</f>
        <v/>
      </c>
      <c r="L12" s="10" t="str">
        <f>IF(A12="","",IF(②選手情報入力!$T$8="",0,1))</f>
        <v/>
      </c>
      <c r="M12" s="10" t="str">
        <f>IF(A12="","",種目情報!$K$5)</f>
        <v/>
      </c>
    </row>
    <row r="13" spans="1:13">
      <c r="A13" s="10" t="str">
        <f>IF('　　　　　　　　　'!I13="","",1610000+①団体情報入力!$C$5*10)</f>
        <v/>
      </c>
      <c r="B13" s="10" t="str">
        <f>IF(A13="","",①団体情報入力!$C$5)</f>
        <v/>
      </c>
      <c r="C13" s="10" t="str">
        <f>IF(A13="","",'　　　　　　　　　'!$J$1)</f>
        <v/>
      </c>
      <c r="D13" s="10" t="str">
        <f>IF(A13="","",'　　　　　　　　　'!$P$1)</f>
        <v/>
      </c>
      <c r="E13" s="10"/>
      <c r="F13" s="10"/>
      <c r="G13" s="10">
        <v>6</v>
      </c>
      <c r="H13" s="10" t="str">
        <f>IF(A13="","",'　　　　　　　　　'!K13)</f>
        <v/>
      </c>
      <c r="I13" s="10" t="str">
        <f>IF(A13="","",'　　　　　　　　　'!J13)</f>
        <v/>
      </c>
      <c r="J13" s="10" t="str">
        <f>IF(A13="","",種目情報!$J$5)</f>
        <v/>
      </c>
      <c r="K13" s="10" t="str">
        <f>IF(A13="","",'　　　　　　　　　'!$L$8)</f>
        <v/>
      </c>
      <c r="L13" s="10" t="str">
        <f>IF(A13="","",IF(②選手情報入力!$T$8="",0,1))</f>
        <v/>
      </c>
      <c r="M13" s="10" t="str">
        <f>IF(A13="","",種目情報!$K$5)</f>
        <v/>
      </c>
    </row>
    <row r="14" spans="1:13">
      <c r="A14" t="str">
        <f>IF('　　　　　　　　　'!O8="","",420000+①団体情報入力!$C$5*10)</f>
        <v/>
      </c>
      <c r="B14" t="str">
        <f>IF(A14="","",①団体情報入力!$C$5)</f>
        <v/>
      </c>
      <c r="C14" t="str">
        <f>IF(A14="","",'　　　　　　　　　'!$J$1)</f>
        <v/>
      </c>
      <c r="D14" t="str">
        <f>IF(A14="","",'　　　　　　　　　'!$P$1)</f>
        <v/>
      </c>
      <c r="G14">
        <v>1</v>
      </c>
      <c r="H14" t="str">
        <f>IF(A14="","",'　　　　　　　　　'!Q8)</f>
        <v/>
      </c>
      <c r="I14" t="str">
        <f>IF(A14="","",'　　　　　　　　　'!P8)</f>
        <v/>
      </c>
      <c r="J14" t="str">
        <f>IF(A14="","",種目情報!$J$6)</f>
        <v/>
      </c>
      <c r="K14" t="str">
        <f>IF(A14="","",'　　　　　　　　　'!$R$8)</f>
        <v/>
      </c>
      <c r="L14" t="str">
        <f>IF(A14="","",IF(②選手情報入力!$V$7="",0,1))</f>
        <v/>
      </c>
      <c r="M14" t="str">
        <f>IF(A14="","",種目情報!$K$6)</f>
        <v/>
      </c>
    </row>
    <row r="15" spans="1:13">
      <c r="A15" t="str">
        <f>IF('　　　　　　　　　'!O9="","",420000+①団体情報入力!$C$5*10)</f>
        <v/>
      </c>
      <c r="B15" t="str">
        <f>IF(A15="","",①団体情報入力!$C$5)</f>
        <v/>
      </c>
      <c r="C15" t="str">
        <f>IF(A15="","",'　　　　　　　　　'!$J$1)</f>
        <v/>
      </c>
      <c r="D15" t="str">
        <f>IF(A15="","",'　　　　　　　　　'!$P$1)</f>
        <v/>
      </c>
      <c r="G15">
        <v>2</v>
      </c>
      <c r="H15" t="str">
        <f>IF(A15="","",'　　　　　　　　　'!Q9)</f>
        <v/>
      </c>
      <c r="I15" t="str">
        <f>IF(A15="","",'　　　　　　　　　'!P9)</f>
        <v/>
      </c>
      <c r="J15" t="str">
        <f>IF(A15="","",種目情報!$J$6)</f>
        <v/>
      </c>
      <c r="K15" t="str">
        <f>IF(A15="","",'　　　　　　　　　'!$R$8)</f>
        <v/>
      </c>
      <c r="L15" t="str">
        <f>IF(A15="","",IF(②選手情報入力!$V$7="",0,1))</f>
        <v/>
      </c>
      <c r="M15" t="str">
        <f>IF(A15="","",種目情報!$K$6)</f>
        <v/>
      </c>
    </row>
    <row r="16" spans="1:13">
      <c r="A16" t="str">
        <f>IF('　　　　　　　　　'!O10="","",420000+①団体情報入力!$C$5*10)</f>
        <v/>
      </c>
      <c r="B16" t="str">
        <f>IF(A16="","",①団体情報入力!$C$5)</f>
        <v/>
      </c>
      <c r="C16" t="str">
        <f>IF(A16="","",'　　　　　　　　　'!$J$1)</f>
        <v/>
      </c>
      <c r="D16" t="str">
        <f>IF(A16="","",'　　　　　　　　　'!$P$1)</f>
        <v/>
      </c>
      <c r="G16">
        <v>3</v>
      </c>
      <c r="H16" t="str">
        <f>IF(A16="","",'　　　　　　　　　'!Q10)</f>
        <v/>
      </c>
      <c r="I16" t="str">
        <f>IF(A16="","",'　　　　　　　　　'!P10)</f>
        <v/>
      </c>
      <c r="J16" t="str">
        <f>IF(A16="","",種目情報!$J$6)</f>
        <v/>
      </c>
      <c r="K16" t="str">
        <f>IF(A16="","",'　　　　　　　　　'!$R$8)</f>
        <v/>
      </c>
      <c r="L16" t="str">
        <f>IF(A16="","",IF(②選手情報入力!$V$7="",0,1))</f>
        <v/>
      </c>
      <c r="M16" t="str">
        <f>IF(A16="","",種目情報!$K$6)</f>
        <v/>
      </c>
    </row>
    <row r="17" spans="1:13">
      <c r="A17" t="str">
        <f>IF('　　　　　　　　　'!O11="","",420000+①団体情報入力!$C$5*10)</f>
        <v/>
      </c>
      <c r="B17" t="str">
        <f>IF(A17="","",①団体情報入力!$C$5)</f>
        <v/>
      </c>
      <c r="C17" t="str">
        <f>IF(A17="","",'　　　　　　　　　'!$J$1)</f>
        <v/>
      </c>
      <c r="D17" t="str">
        <f>IF(A17="","",'　　　　　　　　　'!$P$1)</f>
        <v/>
      </c>
      <c r="G17">
        <v>4</v>
      </c>
      <c r="H17" t="str">
        <f>IF(A17="","",'　　　　　　　　　'!Q11)</f>
        <v/>
      </c>
      <c r="I17" t="str">
        <f>IF(A17="","",'　　　　　　　　　'!P11)</f>
        <v/>
      </c>
      <c r="J17" t="str">
        <f>IF(A17="","",種目情報!$J$6)</f>
        <v/>
      </c>
      <c r="K17" t="str">
        <f>IF(A17="","",'　　　　　　　　　'!$R$8)</f>
        <v/>
      </c>
      <c r="L17" t="str">
        <f>IF(A17="","",IF(②選手情報入力!$V$7="",0,1))</f>
        <v/>
      </c>
      <c r="M17" t="str">
        <f>IF(A17="","",種目情報!$K$6)</f>
        <v/>
      </c>
    </row>
    <row r="18" spans="1:13">
      <c r="A18" t="str">
        <f>IF('　　　　　　　　　'!O12="","",420000+①団体情報入力!$C$5*10)</f>
        <v/>
      </c>
      <c r="B18" t="str">
        <f>IF(A18="","",①団体情報入力!$C$5)</f>
        <v/>
      </c>
      <c r="C18" t="str">
        <f>IF(A18="","",'　　　　　　　　　'!$J$1)</f>
        <v/>
      </c>
      <c r="D18" t="str">
        <f>IF(A18="","",'　　　　　　　　　'!$P$1)</f>
        <v/>
      </c>
      <c r="G18">
        <v>5</v>
      </c>
      <c r="H18" t="str">
        <f>IF(A18="","",'　　　　　　　　　'!Q12)</f>
        <v/>
      </c>
      <c r="I18" t="str">
        <f>IF(A18="","",'　　　　　　　　　'!P12)</f>
        <v/>
      </c>
      <c r="J18" t="str">
        <f>IF(A18="","",種目情報!$J$6)</f>
        <v/>
      </c>
      <c r="K18" t="str">
        <f>IF(A18="","",'　　　　　　　　　'!$R$8)</f>
        <v/>
      </c>
      <c r="L18" t="str">
        <f>IF(A18="","",IF(②選手情報入力!$V$7="",0,1))</f>
        <v/>
      </c>
      <c r="M18" t="str">
        <f>IF(A18="","",種目情報!$K$6)</f>
        <v/>
      </c>
    </row>
    <row r="19" spans="1:13">
      <c r="A19" t="str">
        <f>IF('　　　　　　　　　'!O13="","",420000+①団体情報入力!$C$5*10)</f>
        <v/>
      </c>
      <c r="B19" t="str">
        <f>IF(A19="","",①団体情報入力!$C$5)</f>
        <v/>
      </c>
      <c r="C19" t="str">
        <f>IF(A19="","",'　　　　　　　　　'!$J$1)</f>
        <v/>
      </c>
      <c r="D19" t="str">
        <f>IF(A19="","",'　　　　　　　　　'!$P$1)</f>
        <v/>
      </c>
      <c r="G19">
        <v>6</v>
      </c>
      <c r="H19" t="str">
        <f>IF(A19="","",'　　　　　　　　　'!Q13)</f>
        <v/>
      </c>
      <c r="I19" t="str">
        <f>IF(A19="","",'　　　　　　　　　'!P13)</f>
        <v/>
      </c>
      <c r="J19" t="str">
        <f>IF(A19="","",種目情報!$J$6)</f>
        <v/>
      </c>
      <c r="K19" t="str">
        <f>IF(A19="","",'　　　　　　　　　'!$R$8)</f>
        <v/>
      </c>
      <c r="L19" t="str">
        <f>IF(A19="","",IF(②選手情報入力!$V$7="",0,1))</f>
        <v/>
      </c>
      <c r="M19" t="str">
        <f>IF(A19="","",種目情報!$K$6)</f>
        <v/>
      </c>
    </row>
    <row r="20" spans="1:13">
      <c r="A20" s="9" t="str">
        <f>IF('　　　　　　　　　'!U8="","",1620000+①団体情報入力!$C$5*10)</f>
        <v/>
      </c>
      <c r="B20" s="9" t="str">
        <f>IF(A20="","",①団体情報入力!$C$5)</f>
        <v/>
      </c>
      <c r="C20" s="9" t="str">
        <f>IF(A20="","",'　　　　　　　　　'!$J$1)</f>
        <v/>
      </c>
      <c r="D20" s="9" t="str">
        <f>IF(A20="","",'　　　　　　　　　'!$P$1)</f>
        <v/>
      </c>
      <c r="E20" s="9"/>
      <c r="F20" s="9"/>
      <c r="G20" s="9">
        <v>1</v>
      </c>
      <c r="H20" s="9" t="str">
        <f>IF(A20="","",'　　　　　　　　　'!W8)</f>
        <v/>
      </c>
      <c r="I20" s="9" t="str">
        <f>IF(A20="","",'　　　　　　　　　'!V8)</f>
        <v/>
      </c>
      <c r="J20" s="9" t="str">
        <f>IF(A20="","",種目情報!$J$7)</f>
        <v/>
      </c>
      <c r="K20" s="9" t="str">
        <f>IF(A20="","",'　　　　　　　　　'!$X$8)</f>
        <v/>
      </c>
      <c r="L20" s="9" t="str">
        <f>IF(A20="","",IF(②選手情報入力!$V$8="",0,1))</f>
        <v/>
      </c>
      <c r="M20" s="9" t="str">
        <f>IF(A20="","",種目情報!$K$7)</f>
        <v/>
      </c>
    </row>
    <row r="21" spans="1:13">
      <c r="A21" s="9" t="str">
        <f>IF('　　　　　　　　　'!U9="","",1620000+①団体情報入力!$C$5*10)</f>
        <v/>
      </c>
      <c r="B21" s="9" t="str">
        <f>IF(A21="","",①団体情報入力!$C$5)</f>
        <v/>
      </c>
      <c r="C21" s="9" t="str">
        <f>IF(A21="","",'　　　　　　　　　'!$J$1)</f>
        <v/>
      </c>
      <c r="D21" s="9" t="str">
        <f>IF(A21="","",'　　　　　　　　　'!$P$1)</f>
        <v/>
      </c>
      <c r="E21" s="9"/>
      <c r="F21" s="9"/>
      <c r="G21" s="9">
        <v>2</v>
      </c>
      <c r="H21" s="9" t="str">
        <f>IF(A21="","",'　　　　　　　　　'!W9)</f>
        <v/>
      </c>
      <c r="I21" s="9" t="str">
        <f>IF(A21="","",'　　　　　　　　　'!V9)</f>
        <v/>
      </c>
      <c r="J21" s="9" t="str">
        <f>IF(A21="","",種目情報!$J$7)</f>
        <v/>
      </c>
      <c r="K21" s="9" t="str">
        <f>IF(A21="","",'　　　　　　　　　'!$X$8)</f>
        <v/>
      </c>
      <c r="L21" s="9" t="str">
        <f>IF(A21="","",IF(②選手情報入力!$V$8="",0,1))</f>
        <v/>
      </c>
      <c r="M21" s="9" t="str">
        <f>IF(A21="","",種目情報!$K$7)</f>
        <v/>
      </c>
    </row>
    <row r="22" spans="1:13">
      <c r="A22" s="9" t="str">
        <f>IF('　　　　　　　　　'!U10="","",1620000+①団体情報入力!$C$5*10)</f>
        <v/>
      </c>
      <c r="B22" s="9" t="str">
        <f>IF(A22="","",①団体情報入力!$C$5)</f>
        <v/>
      </c>
      <c r="C22" s="9" t="str">
        <f>IF(A22="","",'　　　　　　　　　'!$J$1)</f>
        <v/>
      </c>
      <c r="D22" s="9" t="str">
        <f>IF(A22="","",'　　　　　　　　　'!$P$1)</f>
        <v/>
      </c>
      <c r="E22" s="9"/>
      <c r="F22" s="9"/>
      <c r="G22" s="9">
        <v>3</v>
      </c>
      <c r="H22" s="9" t="str">
        <f>IF(A22="","",'　　　　　　　　　'!W10)</f>
        <v/>
      </c>
      <c r="I22" s="9" t="str">
        <f>IF(A22="","",'　　　　　　　　　'!V10)</f>
        <v/>
      </c>
      <c r="J22" s="9" t="str">
        <f>IF(A22="","",種目情報!$J$7)</f>
        <v/>
      </c>
      <c r="K22" s="9" t="str">
        <f>IF(A22="","",'　　　　　　　　　'!$X$8)</f>
        <v/>
      </c>
      <c r="L22" s="9" t="str">
        <f>IF(A22="","",IF(②選手情報入力!$V$8="",0,1))</f>
        <v/>
      </c>
      <c r="M22" s="9" t="str">
        <f>IF(A22="","",種目情報!$K$7)</f>
        <v/>
      </c>
    </row>
    <row r="23" spans="1:13">
      <c r="A23" s="9" t="str">
        <f>IF('　　　　　　　　　'!U11="","",1620000+①団体情報入力!$C$5*10)</f>
        <v/>
      </c>
      <c r="B23" s="9" t="str">
        <f>IF(A23="","",①団体情報入力!$C$5)</f>
        <v/>
      </c>
      <c r="C23" s="9" t="str">
        <f>IF(A23="","",'　　　　　　　　　'!$J$1)</f>
        <v/>
      </c>
      <c r="D23" s="9" t="str">
        <f>IF(A23="","",'　　　　　　　　　'!$P$1)</f>
        <v/>
      </c>
      <c r="E23" s="9"/>
      <c r="F23" s="9"/>
      <c r="G23" s="9">
        <v>4</v>
      </c>
      <c r="H23" s="9" t="str">
        <f>IF(A23="","",'　　　　　　　　　'!W11)</f>
        <v/>
      </c>
      <c r="I23" s="9" t="str">
        <f>IF(A23="","",'　　　　　　　　　'!V11)</f>
        <v/>
      </c>
      <c r="J23" s="9" t="str">
        <f>IF(A23="","",種目情報!$J$7)</f>
        <v/>
      </c>
      <c r="K23" s="9" t="str">
        <f>IF(A23="","",'　　　　　　　　　'!$X$8)</f>
        <v/>
      </c>
      <c r="L23" s="9" t="str">
        <f>IF(A23="","",IF(②選手情報入力!$V$8="",0,1))</f>
        <v/>
      </c>
      <c r="M23" s="9" t="str">
        <f>IF(A23="","",種目情報!$K$7)</f>
        <v/>
      </c>
    </row>
    <row r="24" spans="1:13">
      <c r="A24" s="9" t="str">
        <f>IF('　　　　　　　　　'!U12="","",1620000+①団体情報入力!$C$5*10)</f>
        <v/>
      </c>
      <c r="B24" s="9" t="str">
        <f>IF(A24="","",①団体情報入力!$C$5)</f>
        <v/>
      </c>
      <c r="C24" s="9" t="str">
        <f>IF(A24="","",'　　　　　　　　　'!$J$1)</f>
        <v/>
      </c>
      <c r="D24" s="9" t="str">
        <f>IF(A24="","",'　　　　　　　　　'!$P$1)</f>
        <v/>
      </c>
      <c r="E24" s="9"/>
      <c r="F24" s="9"/>
      <c r="G24" s="9">
        <v>5</v>
      </c>
      <c r="H24" s="9" t="str">
        <f>IF(A24="","",'　　　　　　　　　'!W12)</f>
        <v/>
      </c>
      <c r="I24" s="9" t="str">
        <f>IF(A24="","",'　　　　　　　　　'!V12)</f>
        <v/>
      </c>
      <c r="J24" s="9" t="str">
        <f>IF(A24="","",種目情報!$J$7)</f>
        <v/>
      </c>
      <c r="K24" s="9" t="str">
        <f>IF(A24="","",'　　　　　　　　　'!$X$8)</f>
        <v/>
      </c>
      <c r="L24" s="9" t="str">
        <f>IF(A24="","",IF(②選手情報入力!$V$8="",0,1))</f>
        <v/>
      </c>
      <c r="M24" s="9" t="str">
        <f>IF(A24="","",種目情報!$K$7)</f>
        <v/>
      </c>
    </row>
    <row r="25" spans="1:13">
      <c r="A25" s="9" t="str">
        <f>IF('　　　　　　　　　'!U13="","",1620000+①団体情報入力!$C$5*10)</f>
        <v/>
      </c>
      <c r="B25" s="9" t="str">
        <f>IF(A25="","",①団体情報入力!$C$5)</f>
        <v/>
      </c>
      <c r="C25" s="9" t="str">
        <f>IF(A25="","",'　　　　　　　　　'!$J$1)</f>
        <v/>
      </c>
      <c r="D25" s="9" t="str">
        <f>IF(A25="","",'　　　　　　　　　'!$P$1)</f>
        <v/>
      </c>
      <c r="E25" s="9"/>
      <c r="F25" s="9"/>
      <c r="G25" s="9">
        <v>6</v>
      </c>
      <c r="H25" s="9" t="str">
        <f>IF(A25="","",'　　　　　　　　　'!W13)</f>
        <v/>
      </c>
      <c r="I25" s="9" t="str">
        <f>IF(A25="","",'　　　　　　　　　'!V13)</f>
        <v/>
      </c>
      <c r="J25" s="9" t="str">
        <f>IF(A25="","",種目情報!$J$7)</f>
        <v/>
      </c>
      <c r="K25" s="9" t="str">
        <f>IF(A25="","",'　　　　　　　　　'!$X$8)</f>
        <v/>
      </c>
      <c r="L25" s="9" t="str">
        <f>IF(A25="","",IF(②選手情報入力!$V$8="",0,1))</f>
        <v/>
      </c>
      <c r="M25" s="9" t="str">
        <f>IF(A25="","",種目情報!$K$7)</f>
        <v/>
      </c>
    </row>
  </sheetData>
  <phoneticPr fontId="43"/>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
  <sheetViews>
    <sheetView workbookViewId="0">
      <selection activeCell="B14" sqref="B14"/>
    </sheetView>
  </sheetViews>
  <sheetFormatPr defaultRowHeight="13.5"/>
  <cols>
    <col min="2" max="2" width="16.75" bestFit="1" customWidth="1"/>
    <col min="4" max="4" width="16.75" bestFit="1" customWidth="1"/>
    <col min="5" max="5" width="31" customWidth="1"/>
  </cols>
  <sheetData>
    <row r="1" spans="1:6">
      <c r="A1" s="128" t="s">
        <v>714</v>
      </c>
      <c r="B1" t="s">
        <v>148</v>
      </c>
      <c r="C1" t="s">
        <v>278</v>
      </c>
      <c r="D1" t="s">
        <v>148</v>
      </c>
      <c r="E1" t="s">
        <v>149</v>
      </c>
      <c r="F1" s="309" t="s">
        <v>715</v>
      </c>
    </row>
    <row r="2" spans="1:6">
      <c r="A2" s="129">
        <v>1</v>
      </c>
      <c r="B2" t="s">
        <v>716</v>
      </c>
      <c r="C2">
        <v>19868</v>
      </c>
      <c r="D2" t="s">
        <v>716</v>
      </c>
      <c r="E2" t="s">
        <v>717</v>
      </c>
      <c r="F2" s="129">
        <v>1</v>
      </c>
    </row>
    <row r="3" spans="1:6">
      <c r="A3" s="129">
        <v>2</v>
      </c>
      <c r="B3" s="2" t="s">
        <v>718</v>
      </c>
      <c r="C3">
        <v>19101</v>
      </c>
      <c r="D3" s="2" t="s">
        <v>718</v>
      </c>
      <c r="E3" t="s">
        <v>719</v>
      </c>
      <c r="F3" s="129">
        <v>2</v>
      </c>
    </row>
  </sheetData>
  <phoneticPr fontId="43"/>
  <conditionalFormatting sqref="C2:C439">
    <cfRule type="duplicateValues" dxfId="0" priority="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2"/>
  <sheetViews>
    <sheetView workbookViewId="0">
      <selection activeCell="B10" sqref="B10"/>
    </sheetView>
  </sheetViews>
  <sheetFormatPr defaultColWidth="9" defaultRowHeight="13.5"/>
  <cols>
    <col min="1" max="3" width="9" style="11"/>
    <col min="4" max="4" width="9" style="11" customWidth="1"/>
    <col min="5" max="16384" width="9" style="11"/>
  </cols>
  <sheetData>
    <row r="1" spans="1:16" ht="16.5" customHeight="1">
      <c r="A1" s="371" t="s">
        <v>70</v>
      </c>
      <c r="B1" s="371"/>
      <c r="C1" s="371"/>
      <c r="D1" s="371"/>
      <c r="E1" s="371"/>
      <c r="F1" s="371"/>
      <c r="G1" s="371"/>
      <c r="H1" s="371"/>
      <c r="I1" s="371"/>
      <c r="J1" s="371"/>
      <c r="K1" s="371"/>
      <c r="L1" s="371"/>
      <c r="M1" s="371"/>
      <c r="N1" s="371"/>
      <c r="O1" s="306"/>
      <c r="P1" s="306"/>
    </row>
    <row r="2" spans="1:16" customFormat="1" ht="7.5" customHeight="1">
      <c r="A2" s="307"/>
      <c r="P2" s="307"/>
    </row>
    <row r="3" spans="1:16" ht="19.5" customHeight="1">
      <c r="A3" s="308"/>
      <c r="B3" s="14" t="s">
        <v>50</v>
      </c>
      <c r="C3" s="379" t="str">
        <f>夏季競技会!A1</f>
        <v>２０２１年度　名古屋地区夏季陸上競技大会
　兼　愛知県国体選手選考会・名古屋地区選手権男子１００００ｍ・男女5000mW</v>
      </c>
      <c r="D3" s="379"/>
      <c r="E3" s="379"/>
      <c r="F3" s="379"/>
      <c r="G3" s="379"/>
      <c r="H3" s="379"/>
      <c r="I3" s="379"/>
      <c r="J3" s="379"/>
      <c r="K3" s="379"/>
      <c r="L3" s="379"/>
      <c r="M3" s="379"/>
      <c r="N3" s="379"/>
      <c r="O3" s="379"/>
      <c r="P3" s="306"/>
    </row>
    <row r="4" spans="1:16" ht="24.75" customHeight="1">
      <c r="A4" s="306"/>
      <c r="B4" s="14" t="s">
        <v>67</v>
      </c>
      <c r="C4" s="377">
        <f>夏季競技会!B5</f>
        <v>44359</v>
      </c>
      <c r="D4" s="377"/>
      <c r="E4" s="377"/>
      <c r="F4" s="377"/>
      <c r="G4" s="378">
        <f>夏季競技会!D5</f>
        <v>44360</v>
      </c>
      <c r="H4" s="378"/>
      <c r="I4" s="378"/>
      <c r="J4" s="198"/>
      <c r="K4" s="370" t="s">
        <v>710</v>
      </c>
      <c r="L4" s="370"/>
      <c r="M4" s="370"/>
      <c r="N4" s="370"/>
      <c r="O4" s="370"/>
      <c r="P4" s="306"/>
    </row>
    <row r="5" spans="1:16" ht="24.75" customHeight="1">
      <c r="A5" s="306"/>
      <c r="B5" s="14" t="s">
        <v>68</v>
      </c>
      <c r="C5" s="376" t="s">
        <v>542</v>
      </c>
      <c r="D5" s="376"/>
      <c r="E5" s="376"/>
      <c r="F5" s="376"/>
      <c r="G5" s="376"/>
      <c r="H5" s="376"/>
      <c r="I5" s="56"/>
      <c r="J5" s="198"/>
      <c r="K5" s="370"/>
      <c r="L5" s="370"/>
      <c r="M5" s="370"/>
      <c r="N5" s="370"/>
      <c r="O5" s="370"/>
      <c r="P5" s="306"/>
    </row>
    <row r="6" spans="1:16" customFormat="1" ht="7.5" customHeight="1" thickBot="1">
      <c r="A6" s="307"/>
      <c r="J6" s="11"/>
      <c r="K6" s="11"/>
      <c r="L6" s="11"/>
      <c r="M6" s="11"/>
      <c r="N6" s="11"/>
      <c r="O6" s="11"/>
      <c r="P6" s="306"/>
    </row>
    <row r="7" spans="1:16" ht="19.5" customHeight="1" thickBot="1">
      <c r="A7" s="306"/>
      <c r="B7" s="372" t="s">
        <v>533</v>
      </c>
      <c r="C7" s="373"/>
      <c r="D7" s="374" t="str">
        <f>夏季競技会!C59</f>
        <v>２０２１年５月１７(月)～２４日(月）</v>
      </c>
      <c r="E7" s="374"/>
      <c r="F7" s="374"/>
      <c r="G7" s="374"/>
      <c r="H7" s="375"/>
      <c r="M7" s="63"/>
      <c r="N7" s="3"/>
      <c r="P7" s="306"/>
    </row>
    <row r="8" spans="1:16" customFormat="1" ht="20.25" customHeight="1" thickTop="1" thickBot="1">
      <c r="A8" s="307"/>
      <c r="B8" s="382" t="s">
        <v>534</v>
      </c>
      <c r="C8" s="383"/>
      <c r="D8" s="384" t="str">
        <f>夏季競技会!C60</f>
        <v>２０２１年５月２０日(木)～２６日(水)</v>
      </c>
      <c r="E8" s="385"/>
      <c r="F8" s="385"/>
      <c r="G8" s="385"/>
      <c r="H8" s="386"/>
      <c r="I8" s="387" t="s">
        <v>531</v>
      </c>
      <c r="J8" s="388"/>
      <c r="K8" s="389" t="str">
        <f>夏季競技会!C61</f>
        <v>２０２１年５月２４日(月)～３１日(月)</v>
      </c>
      <c r="L8" s="390"/>
      <c r="M8" s="390"/>
      <c r="N8" s="390"/>
      <c r="O8" s="391"/>
      <c r="P8" s="307"/>
    </row>
    <row r="9" spans="1:16" ht="33" customHeight="1">
      <c r="A9" s="132"/>
      <c r="B9" s="133" t="s">
        <v>535</v>
      </c>
      <c r="C9" s="134"/>
      <c r="D9" s="134"/>
      <c r="E9" s="134"/>
      <c r="F9" s="134"/>
      <c r="G9" s="134"/>
      <c r="H9" s="134"/>
      <c r="I9" s="134"/>
      <c r="J9" s="134"/>
      <c r="K9" s="134"/>
      <c r="L9" s="134"/>
      <c r="M9" s="134"/>
      <c r="N9" s="134"/>
    </row>
    <row r="10" spans="1:16" ht="33" customHeight="1">
      <c r="B10" s="135" t="s">
        <v>663</v>
      </c>
      <c r="C10" s="134"/>
      <c r="D10" s="134"/>
      <c r="E10" s="134"/>
      <c r="F10" s="134"/>
      <c r="G10" s="134"/>
      <c r="H10" s="134"/>
      <c r="I10" s="134"/>
      <c r="J10" s="134"/>
      <c r="K10" s="63"/>
      <c r="P10" s="136"/>
    </row>
    <row r="11" spans="1:16" ht="15.75" customHeight="1">
      <c r="B11" s="135"/>
      <c r="C11" s="134"/>
      <c r="D11" s="134"/>
      <c r="E11" s="134"/>
      <c r="F11" s="134"/>
      <c r="G11" s="134"/>
      <c r="H11" s="134"/>
      <c r="I11" s="134"/>
      <c r="J11" s="134"/>
      <c r="K11" s="63"/>
      <c r="P11" s="136"/>
    </row>
    <row r="12" spans="1:16" s="6" customFormat="1" ht="42" customHeight="1">
      <c r="B12" s="393" t="s">
        <v>745</v>
      </c>
      <c r="C12" s="393"/>
      <c r="D12" s="393"/>
      <c r="E12" s="393"/>
      <c r="F12" s="393"/>
      <c r="G12" s="393"/>
      <c r="H12" s="393"/>
      <c r="I12" s="393"/>
      <c r="J12" s="393"/>
      <c r="K12" s="393"/>
      <c r="L12" s="393"/>
      <c r="M12" s="393"/>
      <c r="N12" s="393"/>
      <c r="O12" s="393"/>
      <c r="P12" s="393"/>
    </row>
    <row r="13" spans="1:16" s="6" customFormat="1" ht="20.25" customHeight="1">
      <c r="B13" s="206"/>
      <c r="C13" s="206"/>
      <c r="D13" s="206"/>
      <c r="E13" s="206"/>
      <c r="F13" s="206"/>
      <c r="G13" s="206"/>
      <c r="H13" s="206"/>
      <c r="I13" s="207"/>
      <c r="J13" s="207"/>
      <c r="K13" s="208"/>
      <c r="L13" s="208"/>
      <c r="M13" s="208"/>
      <c r="N13" s="208"/>
      <c r="O13" s="208"/>
    </row>
    <row r="14" spans="1:16" ht="36.75" customHeight="1">
      <c r="A14" s="15" t="s">
        <v>81</v>
      </c>
      <c r="C14" s="148" t="s">
        <v>711</v>
      </c>
    </row>
    <row r="15" spans="1:16" ht="51.75" customHeight="1">
      <c r="A15" s="15"/>
      <c r="B15" s="394" t="s">
        <v>520</v>
      </c>
      <c r="C15" s="395"/>
      <c r="D15" s="395"/>
      <c r="E15" s="395"/>
      <c r="F15" s="395"/>
      <c r="G15" s="395"/>
      <c r="H15" s="395"/>
      <c r="I15" s="395"/>
      <c r="J15" s="395"/>
      <c r="K15" s="395"/>
      <c r="L15" s="395"/>
      <c r="M15" s="395"/>
      <c r="N15" s="395"/>
      <c r="O15" s="396"/>
    </row>
    <row r="16" spans="1:16" ht="36.75" customHeight="1">
      <c r="A16" s="15"/>
      <c r="B16" s="199" t="s">
        <v>536</v>
      </c>
      <c r="C16" s="148"/>
    </row>
    <row r="17" spans="1:19" ht="36.75" customHeight="1">
      <c r="A17" s="15"/>
      <c r="B17" s="381" t="s">
        <v>608</v>
      </c>
      <c r="C17" s="381"/>
      <c r="D17" s="381"/>
      <c r="E17" s="381"/>
      <c r="F17" s="381"/>
      <c r="G17" s="381"/>
      <c r="H17" s="381"/>
      <c r="I17" s="381"/>
      <c r="J17" s="381"/>
      <c r="K17" s="381"/>
      <c r="L17" s="381"/>
      <c r="M17" s="381"/>
      <c r="N17" s="381"/>
      <c r="O17" s="381"/>
      <c r="P17" s="381"/>
      <c r="Q17" s="381"/>
    </row>
    <row r="18" spans="1:19" ht="36.75" customHeight="1">
      <c r="A18" s="15"/>
      <c r="B18" s="152" t="s">
        <v>196</v>
      </c>
      <c r="C18" s="148"/>
    </row>
    <row r="19" spans="1:19" ht="36.75" customHeight="1">
      <c r="A19" s="15"/>
      <c r="B19" s="152" t="s">
        <v>197</v>
      </c>
      <c r="C19" s="148"/>
    </row>
    <row r="20" spans="1:19" ht="36.75" customHeight="1">
      <c r="A20" s="15"/>
      <c r="B20" s="152" t="s">
        <v>198</v>
      </c>
      <c r="C20" s="152"/>
      <c r="D20" s="152"/>
      <c r="E20" s="152"/>
      <c r="F20" s="152"/>
      <c r="G20" s="152"/>
      <c r="H20" s="152"/>
      <c r="I20" s="152"/>
      <c r="J20" s="152"/>
      <c r="K20" s="152"/>
    </row>
    <row r="21" spans="1:19" ht="36.75" customHeight="1">
      <c r="A21" s="15"/>
      <c r="B21" s="153" t="s">
        <v>199</v>
      </c>
      <c r="C21" s="152"/>
      <c r="D21" s="152"/>
      <c r="E21" s="152"/>
      <c r="F21" s="152"/>
      <c r="G21" s="152"/>
      <c r="H21" s="152"/>
      <c r="I21" s="152"/>
      <c r="J21" s="152"/>
      <c r="K21" s="152"/>
    </row>
    <row r="22" spans="1:19" ht="35.25" customHeight="1">
      <c r="B22" s="397" t="s">
        <v>134</v>
      </c>
      <c r="C22" s="397"/>
      <c r="D22" s="397"/>
      <c r="E22" s="397"/>
      <c r="F22" s="397"/>
      <c r="G22" s="397"/>
      <c r="H22" s="397"/>
      <c r="I22" s="397"/>
      <c r="J22" s="397"/>
    </row>
    <row r="23" spans="1:19" ht="35.25" customHeight="1">
      <c r="B23" s="134" t="s">
        <v>665</v>
      </c>
      <c r="C23" s="134"/>
      <c r="D23" s="134"/>
      <c r="E23" s="134"/>
      <c r="F23" s="134"/>
      <c r="G23" s="134"/>
      <c r="H23" s="134"/>
      <c r="I23" s="134"/>
      <c r="J23" s="134"/>
    </row>
    <row r="24" spans="1:19" ht="35.25" customHeight="1">
      <c r="B24" s="134" t="s">
        <v>666</v>
      </c>
      <c r="C24" s="134"/>
      <c r="D24" s="134"/>
      <c r="E24" s="134"/>
      <c r="F24" s="134"/>
      <c r="G24" s="134"/>
      <c r="H24" s="134"/>
      <c r="I24" s="134"/>
      <c r="J24" s="134"/>
    </row>
    <row r="25" spans="1:19" ht="53.25" customHeight="1">
      <c r="B25" s="392" t="s">
        <v>576</v>
      </c>
      <c r="C25" s="392"/>
      <c r="D25" s="392"/>
      <c r="E25" s="392"/>
      <c r="F25" s="392"/>
      <c r="G25" s="392"/>
      <c r="H25" s="392"/>
      <c r="I25" s="392"/>
      <c r="J25" s="392"/>
      <c r="K25" s="392"/>
      <c r="L25" s="392"/>
      <c r="M25" s="392"/>
      <c r="N25" s="392"/>
      <c r="O25" s="392"/>
      <c r="P25" s="392"/>
      <c r="Q25" s="392"/>
      <c r="R25" s="392"/>
      <c r="S25" s="392"/>
    </row>
    <row r="26" spans="1:19" ht="29.25" customHeight="1">
      <c r="B26" s="392" t="s">
        <v>667</v>
      </c>
      <c r="C26" s="392"/>
      <c r="D26" s="392"/>
      <c r="E26" s="392"/>
      <c r="F26" s="392"/>
      <c r="G26" s="392"/>
      <c r="H26" s="392"/>
      <c r="I26" s="392"/>
      <c r="J26" s="392"/>
      <c r="K26" s="392"/>
      <c r="L26" s="392"/>
      <c r="M26" s="392"/>
      <c r="N26" s="392"/>
      <c r="O26" s="392"/>
      <c r="P26" s="392"/>
      <c r="Q26" s="392"/>
      <c r="R26" s="392"/>
      <c r="S26" s="392"/>
    </row>
    <row r="27" spans="1:19" ht="35.25" customHeight="1">
      <c r="B27" s="142" t="s">
        <v>165</v>
      </c>
      <c r="C27" s="245"/>
      <c r="D27" s="245"/>
      <c r="E27" s="245"/>
      <c r="F27" s="245"/>
      <c r="G27" s="245"/>
      <c r="H27" s="245"/>
      <c r="I27" s="245"/>
      <c r="J27" s="245"/>
    </row>
    <row r="28" spans="1:19" ht="35.25" customHeight="1">
      <c r="B28" s="142" t="s">
        <v>577</v>
      </c>
      <c r="C28" s="245"/>
      <c r="D28" s="245"/>
      <c r="E28" s="245"/>
      <c r="F28" s="245"/>
      <c r="G28" s="245"/>
      <c r="H28" s="245"/>
      <c r="I28" s="245"/>
      <c r="J28" s="245"/>
    </row>
    <row r="29" spans="1:19" ht="35.25" customHeight="1">
      <c r="B29" s="142" t="s">
        <v>166</v>
      </c>
      <c r="C29" s="245"/>
      <c r="D29" s="245"/>
      <c r="E29" s="245"/>
      <c r="F29" s="245"/>
      <c r="G29" s="245"/>
      <c r="H29" s="245"/>
      <c r="I29" s="245"/>
      <c r="J29" s="245"/>
    </row>
    <row r="30" spans="1:19" ht="35.25" customHeight="1">
      <c r="B30" s="142" t="s">
        <v>167</v>
      </c>
      <c r="C30" s="245"/>
      <c r="D30" s="245"/>
      <c r="E30" s="245"/>
      <c r="F30" s="245"/>
      <c r="G30" s="245"/>
      <c r="H30" s="245"/>
      <c r="I30" s="245"/>
      <c r="J30" s="245"/>
    </row>
    <row r="31" spans="1:19" ht="35.25" customHeight="1">
      <c r="B31" s="142" t="s">
        <v>668</v>
      </c>
      <c r="C31" s="267"/>
      <c r="D31" s="267"/>
      <c r="E31" s="267"/>
      <c r="F31" s="267"/>
      <c r="G31" s="267"/>
      <c r="H31" s="267"/>
      <c r="I31" s="267"/>
      <c r="J31" s="267"/>
    </row>
    <row r="32" spans="1:19" ht="35.25" hidden="1" customHeight="1">
      <c r="B32" s="142" t="s">
        <v>168</v>
      </c>
      <c r="C32" s="245"/>
      <c r="D32" s="245"/>
      <c r="E32" s="245"/>
      <c r="F32" s="245"/>
      <c r="G32" s="245"/>
      <c r="H32" s="245"/>
      <c r="I32" s="245"/>
      <c r="J32" s="245"/>
    </row>
    <row r="33" spans="1:20" ht="81" hidden="1" customHeight="1">
      <c r="B33" s="380" t="s">
        <v>664</v>
      </c>
      <c r="C33" s="380"/>
      <c r="D33" s="380"/>
      <c r="E33" s="380"/>
      <c r="F33" s="380"/>
      <c r="G33" s="380"/>
      <c r="H33" s="380"/>
      <c r="I33" s="380"/>
      <c r="J33" s="380"/>
      <c r="K33" s="380"/>
      <c r="L33" s="380"/>
      <c r="M33" s="380"/>
      <c r="N33" s="380"/>
      <c r="O33" s="380"/>
      <c r="P33" s="380"/>
      <c r="Q33" s="380"/>
      <c r="R33" s="380"/>
      <c r="S33" s="380"/>
      <c r="T33" s="380"/>
    </row>
    <row r="34" spans="1:20" ht="24.75" customHeight="1">
      <c r="B34" s="142" t="s">
        <v>712</v>
      </c>
    </row>
    <row r="35" spans="1:20" ht="24.75" customHeight="1">
      <c r="B35" s="142" t="s">
        <v>713</v>
      </c>
    </row>
    <row r="36" spans="1:20" ht="16.5" customHeight="1">
      <c r="A36" s="12"/>
      <c r="B36" s="15"/>
    </row>
    <row r="37" spans="1:20" ht="16.5" customHeight="1">
      <c r="A37" s="11" t="s">
        <v>169</v>
      </c>
    </row>
    <row r="38" spans="1:20" ht="16.5" customHeight="1">
      <c r="A38" s="15" t="s">
        <v>170</v>
      </c>
    </row>
    <row r="39" spans="1:20" ht="16.5" customHeight="1">
      <c r="A39" s="13" t="s">
        <v>66</v>
      </c>
      <c r="B39" s="11" t="s">
        <v>97</v>
      </c>
      <c r="F39" s="11" t="s">
        <v>171</v>
      </c>
    </row>
    <row r="40" spans="1:20" ht="26.45" customHeight="1">
      <c r="A40" s="15" t="s">
        <v>172</v>
      </c>
      <c r="D40" s="143"/>
    </row>
    <row r="41" spans="1:20" ht="26.45" customHeight="1">
      <c r="A41" s="13" t="s">
        <v>66</v>
      </c>
      <c r="B41" s="11" t="s">
        <v>173</v>
      </c>
      <c r="D41" s="144"/>
    </row>
    <row r="42" spans="1:20" ht="16.5" customHeight="1">
      <c r="A42" s="13" t="s">
        <v>66</v>
      </c>
      <c r="B42" s="11" t="s">
        <v>521</v>
      </c>
    </row>
    <row r="43" spans="1:20" ht="16.5" customHeight="1">
      <c r="A43" s="13" t="s">
        <v>66</v>
      </c>
      <c r="B43" s="11" t="s">
        <v>174</v>
      </c>
    </row>
    <row r="44" spans="1:20" ht="16.5" customHeight="1">
      <c r="A44" s="13" t="s">
        <v>66</v>
      </c>
      <c r="B44" s="11" t="s">
        <v>175</v>
      </c>
    </row>
    <row r="45" spans="1:20" ht="16.5" customHeight="1">
      <c r="A45" s="13" t="s">
        <v>66</v>
      </c>
      <c r="B45" s="11" t="s">
        <v>176</v>
      </c>
    </row>
    <row r="46" spans="1:20" ht="16.5" customHeight="1">
      <c r="A46" s="13" t="s">
        <v>66</v>
      </c>
      <c r="B46" s="18" t="s">
        <v>79</v>
      </c>
      <c r="C46" s="18"/>
      <c r="D46" s="18"/>
      <c r="E46" s="18"/>
      <c r="F46" s="18"/>
      <c r="G46" s="17"/>
      <c r="H46" s="17"/>
      <c r="I46" s="17"/>
      <c r="J46" s="17"/>
      <c r="K46" s="17"/>
      <c r="L46" s="17"/>
    </row>
    <row r="47" spans="1:20" ht="16.5" customHeight="1">
      <c r="A47" s="13" t="s">
        <v>66</v>
      </c>
      <c r="B47" s="17"/>
      <c r="C47" s="17" t="s">
        <v>177</v>
      </c>
      <c r="D47" s="17"/>
      <c r="E47" s="17"/>
      <c r="F47" s="17"/>
      <c r="G47" s="17"/>
      <c r="H47" s="17"/>
      <c r="I47" s="17"/>
      <c r="J47" s="17"/>
      <c r="K47" s="17"/>
      <c r="L47" s="17"/>
    </row>
    <row r="48" spans="1:20" ht="16.5" customHeight="1">
      <c r="A48" s="13" t="s">
        <v>66</v>
      </c>
      <c r="B48" s="17"/>
      <c r="C48" s="38" t="s">
        <v>83</v>
      </c>
      <c r="D48" s="17"/>
      <c r="E48" s="19" t="s">
        <v>65</v>
      </c>
      <c r="F48" s="19" t="s">
        <v>537</v>
      </c>
      <c r="G48" s="19">
        <v>54.23</v>
      </c>
      <c r="H48" s="17"/>
      <c r="I48" s="17"/>
      <c r="J48" s="17"/>
      <c r="K48" s="17"/>
      <c r="L48" s="17"/>
    </row>
    <row r="49" spans="1:14" ht="16.5" customHeight="1" thickBot="1">
      <c r="A49" s="13" t="s">
        <v>66</v>
      </c>
      <c r="B49" s="17"/>
      <c r="C49" s="38" t="s">
        <v>84</v>
      </c>
      <c r="D49" s="17"/>
      <c r="E49" s="19" t="s">
        <v>80</v>
      </c>
      <c r="F49" s="19" t="s">
        <v>537</v>
      </c>
      <c r="G49" s="19" t="s">
        <v>178</v>
      </c>
      <c r="H49" s="17"/>
      <c r="I49" s="17"/>
      <c r="J49" s="17"/>
      <c r="K49" s="17"/>
      <c r="L49" s="17"/>
    </row>
    <row r="50" spans="1:14" ht="16.5" customHeight="1">
      <c r="A50" s="13" t="s">
        <v>66</v>
      </c>
      <c r="B50" s="17"/>
      <c r="C50" s="38"/>
      <c r="D50" s="39" t="s">
        <v>82</v>
      </c>
      <c r="E50" s="40"/>
      <c r="F50" s="40"/>
      <c r="G50" s="40"/>
      <c r="H50" s="41"/>
      <c r="I50" s="17"/>
      <c r="J50" s="42"/>
      <c r="K50" s="42"/>
      <c r="L50" s="37"/>
      <c r="M50" s="145"/>
      <c r="N50" s="146"/>
    </row>
    <row r="51" spans="1:14" ht="16.5" customHeight="1">
      <c r="A51" s="13" t="s">
        <v>66</v>
      </c>
      <c r="B51" s="17"/>
      <c r="C51" s="38"/>
      <c r="D51" s="43" t="s">
        <v>71</v>
      </c>
      <c r="E51" s="44"/>
      <c r="F51" s="44"/>
      <c r="G51" s="44"/>
      <c r="H51" s="45"/>
      <c r="I51" s="17"/>
      <c r="J51" s="42"/>
      <c r="K51" s="42"/>
      <c r="L51" s="37"/>
      <c r="M51" s="145"/>
      <c r="N51" s="146"/>
    </row>
    <row r="52" spans="1:14" ht="16.5" customHeight="1" thickBot="1">
      <c r="A52" s="13" t="s">
        <v>66</v>
      </c>
      <c r="B52" s="17"/>
      <c r="C52" s="38"/>
      <c r="D52" s="46" t="s">
        <v>42</v>
      </c>
      <c r="E52" s="147" t="s">
        <v>179</v>
      </c>
      <c r="F52" s="47" t="s">
        <v>537</v>
      </c>
      <c r="G52" s="48">
        <v>12</v>
      </c>
      <c r="H52" s="49"/>
      <c r="I52" s="17"/>
      <c r="J52" s="42"/>
      <c r="K52" s="42"/>
      <c r="L52" s="37"/>
      <c r="M52" s="145"/>
      <c r="N52" s="146"/>
    </row>
    <row r="53" spans="1:14" ht="16.5" customHeight="1">
      <c r="A53" s="13" t="s">
        <v>538</v>
      </c>
      <c r="B53" s="17"/>
      <c r="C53" s="17" t="s">
        <v>180</v>
      </c>
      <c r="D53" s="17"/>
      <c r="E53" s="17"/>
      <c r="F53" s="17"/>
      <c r="G53" s="17"/>
      <c r="H53" s="17"/>
      <c r="I53" s="17"/>
      <c r="J53" s="17"/>
      <c r="K53" s="17"/>
      <c r="L53" s="17"/>
    </row>
    <row r="54" spans="1:14" ht="16.5" customHeight="1">
      <c r="A54" s="13" t="s">
        <v>538</v>
      </c>
      <c r="B54" s="17"/>
      <c r="C54" s="38" t="s">
        <v>85</v>
      </c>
      <c r="D54" s="17"/>
      <c r="E54" s="19" t="s">
        <v>539</v>
      </c>
      <c r="F54" s="19" t="s">
        <v>540</v>
      </c>
      <c r="G54" s="19" t="s">
        <v>541</v>
      </c>
      <c r="H54" s="17"/>
      <c r="I54" s="17"/>
      <c r="J54" s="17"/>
      <c r="K54" s="17"/>
      <c r="L54" s="17"/>
    </row>
    <row r="55" spans="1:14" ht="16.5" customHeight="1">
      <c r="A55" s="13" t="s">
        <v>538</v>
      </c>
      <c r="B55" s="17"/>
      <c r="C55" s="58" t="s">
        <v>77</v>
      </c>
      <c r="D55" s="17"/>
      <c r="E55" s="19"/>
      <c r="F55" s="19"/>
      <c r="G55" s="19"/>
      <c r="H55" s="17"/>
      <c r="I55" s="17"/>
      <c r="J55" s="17"/>
      <c r="K55" s="17"/>
      <c r="L55" s="17"/>
    </row>
    <row r="56" spans="1:14" ht="16.5" customHeight="1">
      <c r="A56" s="13" t="s">
        <v>538</v>
      </c>
      <c r="B56" s="11" t="s">
        <v>73</v>
      </c>
    </row>
    <row r="57" spans="1:14" ht="16.5" customHeight="1">
      <c r="A57" s="13" t="s">
        <v>538</v>
      </c>
      <c r="B57" s="172" t="s">
        <v>181</v>
      </c>
    </row>
    <row r="58" spans="1:14" ht="16.5" customHeight="1">
      <c r="A58" s="15" t="s">
        <v>182</v>
      </c>
    </row>
    <row r="59" spans="1:14" ht="16.5" customHeight="1">
      <c r="A59" s="13" t="s">
        <v>538</v>
      </c>
      <c r="B59" s="11" t="s">
        <v>116</v>
      </c>
    </row>
    <row r="60" spans="1:14" ht="16.5" customHeight="1">
      <c r="A60" s="15" t="s">
        <v>183</v>
      </c>
    </row>
    <row r="61" spans="1:14" ht="16.5" customHeight="1">
      <c r="A61" s="13" t="s">
        <v>66</v>
      </c>
      <c r="B61" s="11" t="s">
        <v>184</v>
      </c>
    </row>
    <row r="62" spans="1:14" ht="16.5" customHeight="1">
      <c r="A62" s="13" t="s">
        <v>538</v>
      </c>
      <c r="B62" s="11" t="s">
        <v>72</v>
      </c>
    </row>
    <row r="63" spans="1:14" ht="16.5" customHeight="1">
      <c r="A63" s="15" t="s">
        <v>185</v>
      </c>
    </row>
    <row r="64" spans="1:14" ht="16.5" customHeight="1">
      <c r="A64" s="13" t="s">
        <v>66</v>
      </c>
      <c r="B64" s="11" t="s">
        <v>186</v>
      </c>
    </row>
    <row r="65" spans="1:8" ht="16.5" customHeight="1">
      <c r="A65" s="13" t="s">
        <v>66</v>
      </c>
      <c r="B65" s="11" t="s">
        <v>187</v>
      </c>
    </row>
    <row r="66" spans="1:8" s="65" customFormat="1" ht="16.5" customHeight="1">
      <c r="A66" s="64" t="s">
        <v>188</v>
      </c>
    </row>
    <row r="67" spans="1:8" s="65" customFormat="1" ht="16.5" customHeight="1">
      <c r="A67" s="66" t="s">
        <v>538</v>
      </c>
      <c r="B67" s="65" t="s">
        <v>189</v>
      </c>
    </row>
    <row r="68" spans="1:8" ht="16.5" customHeight="1">
      <c r="A68" s="15" t="s">
        <v>190</v>
      </c>
    </row>
    <row r="69" spans="1:8" ht="16.5" customHeight="1">
      <c r="A69" s="13" t="s">
        <v>66</v>
      </c>
      <c r="B69" s="11" t="s">
        <v>191</v>
      </c>
    </row>
    <row r="70" spans="1:8" ht="16.5" customHeight="1">
      <c r="A70" s="13" t="s">
        <v>538</v>
      </c>
      <c r="C70" s="60" t="s">
        <v>69</v>
      </c>
    </row>
    <row r="71" spans="1:8" ht="16.5" customHeight="1">
      <c r="A71" s="13" t="s">
        <v>538</v>
      </c>
      <c r="C71" s="59" t="s">
        <v>111</v>
      </c>
      <c r="D71" s="59"/>
      <c r="E71" s="59"/>
      <c r="F71" s="59"/>
      <c r="G71" s="59"/>
      <c r="H71" s="59"/>
    </row>
    <row r="72" spans="1:8" ht="16.5" customHeight="1">
      <c r="A72" s="15" t="s">
        <v>192</v>
      </c>
    </row>
  </sheetData>
  <sheetProtection selectLockedCells="1" selectUnlockedCells="1"/>
  <mergeCells count="19">
    <mergeCell ref="B33:T33"/>
    <mergeCell ref="B17:Q17"/>
    <mergeCell ref="B8:C8"/>
    <mergeCell ref="D8:H8"/>
    <mergeCell ref="I8:J8"/>
    <mergeCell ref="K8:O8"/>
    <mergeCell ref="B26:S26"/>
    <mergeCell ref="B12:P12"/>
    <mergeCell ref="B15:O15"/>
    <mergeCell ref="B22:J22"/>
    <mergeCell ref="B25:S25"/>
    <mergeCell ref="K4:O5"/>
    <mergeCell ref="A1:N1"/>
    <mergeCell ref="B7:C7"/>
    <mergeCell ref="D7:H7"/>
    <mergeCell ref="C5:H5"/>
    <mergeCell ref="C4:F4"/>
    <mergeCell ref="G4:I4"/>
    <mergeCell ref="C3:O3"/>
  </mergeCells>
  <phoneticPr fontId="9"/>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104"/>
  <sheetViews>
    <sheetView workbookViewId="0">
      <selection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7" width="9" style="2" hidden="1" customWidth="1"/>
    <col min="18" max="18" width="9" style="2" customWidth="1"/>
    <col min="19"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138</v>
      </c>
      <c r="C1" s="398" t="s">
        <v>527</v>
      </c>
      <c r="D1" s="398"/>
      <c r="E1" s="398"/>
      <c r="F1" s="172" t="s">
        <v>710</v>
      </c>
    </row>
    <row r="2" spans="1:17" ht="32.25" customHeight="1" thickBot="1">
      <c r="A2" s="436" t="s">
        <v>528</v>
      </c>
      <c r="B2" s="437"/>
      <c r="C2" s="438" t="s">
        <v>522</v>
      </c>
      <c r="D2" s="439"/>
      <c r="E2" s="440"/>
      <c r="F2" s="197" t="s">
        <v>523</v>
      </c>
      <c r="K2" s="172"/>
      <c r="L2" s="172"/>
    </row>
    <row r="3" spans="1:17" ht="24" hidden="1" customHeight="1" thickBot="1">
      <c r="A3" s="425" t="s">
        <v>139</v>
      </c>
      <c r="B3" s="426"/>
      <c r="C3" s="429" t="s">
        <v>720</v>
      </c>
      <c r="D3" s="430"/>
      <c r="E3" s="431"/>
      <c r="F3" s="413" t="s">
        <v>610</v>
      </c>
      <c r="G3" s="414"/>
      <c r="H3" s="414"/>
      <c r="I3" s="414"/>
      <c r="J3" s="414"/>
      <c r="K3" s="414"/>
      <c r="L3" s="414"/>
      <c r="N3" s="2" t="str">
        <f>C3</f>
        <v>愛</v>
      </c>
    </row>
    <row r="4" spans="1:17" ht="24.6" customHeight="1">
      <c r="A4" s="415" t="s">
        <v>140</v>
      </c>
      <c r="B4" s="416"/>
      <c r="C4" s="417"/>
      <c r="D4" s="418"/>
      <c r="E4" s="419"/>
      <c r="F4" s="420" t="s">
        <v>721</v>
      </c>
      <c r="G4" s="421"/>
      <c r="H4" s="421"/>
      <c r="I4" s="421"/>
      <c r="J4" s="421"/>
      <c r="K4" s="421"/>
      <c r="L4" s="421"/>
      <c r="M4" s="2">
        <v>1</v>
      </c>
      <c r="N4" s="2" t="str">
        <f>VLOOKUP("*"&amp;$N$3&amp;"*",Sheet6!D2:F439,1,FALSE)</f>
        <v>愛知陸協</v>
      </c>
      <c r="O4" s="2">
        <f>VLOOKUP("*"&amp;N3&amp;"*",Sheet6!B2:F406,5,FALSE)</f>
        <v>1</v>
      </c>
    </row>
    <row r="5" spans="1:17" ht="27" hidden="1" customHeight="1">
      <c r="A5" s="405" t="s">
        <v>141</v>
      </c>
      <c r="B5" s="406"/>
      <c r="C5" s="422" t="str">
        <f>IF(C4="","",VLOOKUP(C4,Sheet6!B:C,2,0))</f>
        <v/>
      </c>
      <c r="D5" s="423"/>
      <c r="E5" s="424"/>
      <c r="F5" s="453" t="s">
        <v>150</v>
      </c>
      <c r="G5" s="454"/>
      <c r="H5" s="454"/>
      <c r="I5" s="454"/>
      <c r="J5" s="454"/>
      <c r="M5" s="2">
        <v>2</v>
      </c>
      <c r="N5" s="2" t="str">
        <f ca="1">VLOOKUP("*"&amp;$N$3&amp;"*",OFFSET(Sheet6!$B$2:$F$439,O4,0),1,FALSE)</f>
        <v>愛知マスターズ</v>
      </c>
      <c r="O5" s="2">
        <f ca="1">VLOOKUP("*"&amp;$N$3&amp;"*",OFFSET(Sheet6!$B$2:$F$406,O4,0),5,FALSE)</f>
        <v>2</v>
      </c>
    </row>
    <row r="6" spans="1:17" ht="27" hidden="1" customHeight="1">
      <c r="A6" s="405" t="s">
        <v>142</v>
      </c>
      <c r="B6" s="406"/>
      <c r="C6" s="402" t="str">
        <f>IF(C4="","",C4)</f>
        <v/>
      </c>
      <c r="D6" s="403"/>
      <c r="E6" s="404"/>
      <c r="F6" s="453"/>
      <c r="G6" s="454"/>
      <c r="H6" s="454"/>
      <c r="I6" s="454"/>
      <c r="J6" s="454"/>
      <c r="M6" s="2">
        <v>3</v>
      </c>
      <c r="N6" s="2" t="e">
        <f ca="1">VLOOKUP("*"&amp;$N$3&amp;"*",OFFSET(Sheet6!$B$2:$F$439,O5,0),1,FALSE)</f>
        <v>#N/A</v>
      </c>
      <c r="O6" s="2" t="e">
        <f ca="1">VLOOKUP("*"&amp;$N$3&amp;"*",OFFSET(Sheet6!$B$2:$F$406,O5,0),5,FALSE)</f>
        <v>#N/A</v>
      </c>
    </row>
    <row r="7" spans="1:17" ht="27" hidden="1" customHeight="1">
      <c r="A7" s="405" t="s">
        <v>143</v>
      </c>
      <c r="B7" s="406"/>
      <c r="C7" s="407" t="str">
        <f>IF(C4="","",VLOOKUP(C4,Sheet6!B:E,4,0))</f>
        <v/>
      </c>
      <c r="D7" s="408"/>
      <c r="E7" s="409"/>
      <c r="F7" s="453"/>
      <c r="G7" s="454"/>
      <c r="H7" s="454"/>
      <c r="I7" s="454"/>
      <c r="J7" s="454"/>
      <c r="M7" s="2">
        <v>4</v>
      </c>
      <c r="N7" s="2" t="e">
        <f ca="1">VLOOKUP("*"&amp;$N$3&amp;"*",OFFSET(Sheet6!$B$2:$F$439,O6,0),1,FALSE)</f>
        <v>#N/A</v>
      </c>
      <c r="O7" s="2" t="e">
        <f ca="1">VLOOKUP("*"&amp;$N$3&amp;"*",OFFSET(Sheet6!$B$2:$F$406,O6,0),5,FALSE)</f>
        <v>#N/A</v>
      </c>
    </row>
    <row r="8" spans="1:17" ht="27" customHeight="1">
      <c r="A8" s="405" t="s">
        <v>122</v>
      </c>
      <c r="B8" s="406"/>
      <c r="C8" s="410"/>
      <c r="D8" s="411"/>
      <c r="E8" s="412"/>
      <c r="F8" s="4" t="s">
        <v>144</v>
      </c>
      <c r="M8" s="2">
        <v>5</v>
      </c>
      <c r="N8" s="2" t="e">
        <f ca="1">VLOOKUP("*"&amp;$N$3&amp;"*",OFFSET(Sheet6!$B$2:$F$439,O7,0),1,FALSE)</f>
        <v>#N/A</v>
      </c>
      <c r="O8" s="2" t="e">
        <f ca="1">VLOOKUP("*"&amp;$N$3&amp;"*",OFFSET(Sheet6!$B$2:$F$406,O7,0),5,FALSE)</f>
        <v>#N/A</v>
      </c>
      <c r="Q8" s="2" t="s">
        <v>522</v>
      </c>
    </row>
    <row r="9" spans="1:17" ht="27" customHeight="1" thickBot="1">
      <c r="A9" s="405" t="s">
        <v>37</v>
      </c>
      <c r="B9" s="406"/>
      <c r="C9" s="443"/>
      <c r="D9" s="444"/>
      <c r="E9" s="445"/>
      <c r="F9" s="4" t="s">
        <v>145</v>
      </c>
      <c r="H9" s="3"/>
      <c r="M9" s="2">
        <v>6</v>
      </c>
      <c r="N9" s="2" t="e">
        <f ca="1">VLOOKUP("*"&amp;$N$3&amp;"*",OFFSET(Sheet6!$B$2:$F$439,O8,0),1,FALSE)</f>
        <v>#N/A</v>
      </c>
      <c r="O9" s="2" t="e">
        <f ca="1">VLOOKUP("*"&amp;$N$3&amp;"*",OFFSET(Sheet6!$B$2:$F$406,O8,0),5,FALSE)</f>
        <v>#N/A</v>
      </c>
      <c r="Q9" s="2" t="s">
        <v>526</v>
      </c>
    </row>
    <row r="10" spans="1:17" ht="27" hidden="1" customHeight="1" thickBot="1">
      <c r="A10" s="446" t="s">
        <v>157</v>
      </c>
      <c r="B10" s="447"/>
      <c r="C10" s="443"/>
      <c r="D10" s="444"/>
      <c r="E10" s="445"/>
      <c r="F10" s="4" t="s">
        <v>194</v>
      </c>
      <c r="H10" s="3"/>
      <c r="M10" s="2">
        <v>7</v>
      </c>
      <c r="N10" s="2" t="e">
        <f ca="1">VLOOKUP("*"&amp;$N$3&amp;"*",OFFSET(Sheet6!$B$2:$F$439,O9,0),1,FALSE)</f>
        <v>#N/A</v>
      </c>
      <c r="O10" s="2" t="e">
        <f ca="1">VLOOKUP("*"&amp;$N$3&amp;"*",OFFSET(Sheet6!$B$2:$F$406,O9,0),5,FALSE)</f>
        <v>#N/A</v>
      </c>
    </row>
    <row r="11" spans="1:17" ht="30" customHeight="1" thickBot="1">
      <c r="A11" s="448" t="s">
        <v>146</v>
      </c>
      <c r="B11" s="449"/>
      <c r="C11" s="101"/>
      <c r="D11" s="102" t="s">
        <v>609</v>
      </c>
      <c r="E11" s="103"/>
      <c r="F11" s="94"/>
      <c r="G11" s="103"/>
      <c r="I11" s="399" t="s">
        <v>147</v>
      </c>
      <c r="J11" s="400"/>
      <c r="K11" s="400"/>
      <c r="L11" s="401"/>
      <c r="M11" s="2">
        <v>8</v>
      </c>
      <c r="N11" s="2" t="e">
        <f ca="1">VLOOKUP("*"&amp;$N$3&amp;"*",OFFSET(Sheet6!$B$2:$F$439,O10,0),1,FALSE)</f>
        <v>#N/A</v>
      </c>
      <c r="O11" s="2" t="e">
        <f ca="1">VLOOKUP("*"&amp;$N$3&amp;"*",OFFSET(Sheet6!$B$2:$F$406,O10,0),5,FALSE)</f>
        <v>#N/A</v>
      </c>
    </row>
    <row r="12" spans="1:17" ht="28.5" customHeight="1" thickBot="1">
      <c r="A12" s="450" t="s">
        <v>120</v>
      </c>
      <c r="B12" s="451"/>
      <c r="C12" s="451"/>
      <c r="D12" s="451"/>
      <c r="E12" s="451"/>
      <c r="F12" s="451"/>
      <c r="G12" s="451"/>
      <c r="H12" s="452"/>
      <c r="I12" s="432" t="s">
        <v>140</v>
      </c>
      <c r="J12" s="433"/>
      <c r="K12" s="427"/>
      <c r="L12" s="428"/>
      <c r="M12" s="2">
        <v>9</v>
      </c>
      <c r="N12" s="2" t="e">
        <f ca="1">VLOOKUP("*"&amp;$N$3&amp;"*",OFFSET(Sheet6!$B$2:$F$439,O11,0),1,FALSE)</f>
        <v>#N/A</v>
      </c>
      <c r="O12" s="2" t="e">
        <f ca="1">VLOOKUP("*"&amp;$N$3&amp;"*",OFFSET(Sheet6!$B$2:$F$406,O11,0),5,FALSE)</f>
        <v>#N/A</v>
      </c>
    </row>
    <row r="13" spans="1:17" ht="28.5" customHeight="1" thickBot="1">
      <c r="A13" s="429"/>
      <c r="B13" s="430"/>
      <c r="C13" s="430"/>
      <c r="D13" s="431"/>
      <c r="E13" s="430"/>
      <c r="F13" s="430"/>
      <c r="G13" s="430"/>
      <c r="H13" s="431"/>
      <c r="I13" s="432" t="s">
        <v>142</v>
      </c>
      <c r="J13" s="433"/>
      <c r="K13" s="427"/>
      <c r="L13" s="428"/>
      <c r="M13" s="2">
        <v>10</v>
      </c>
      <c r="N13" s="2" t="e">
        <f ca="1">VLOOKUP("*"&amp;$N$3&amp;"*",OFFSET(Sheet6!$B$2:$F$439,O12,0),1,FALSE)</f>
        <v>#N/A</v>
      </c>
      <c r="O13" s="2" t="e">
        <f ca="1">VLOOKUP("*"&amp;$N$3&amp;"*",OFFSET(Sheet6!$B$2:$F$406,O12,0),5,FALSE)</f>
        <v>#N/A</v>
      </c>
    </row>
    <row r="14" spans="1:17" ht="28.5" customHeight="1" thickBot="1">
      <c r="A14" s="429"/>
      <c r="B14" s="430"/>
      <c r="C14" s="430"/>
      <c r="D14" s="431"/>
      <c r="E14" s="430"/>
      <c r="F14" s="430"/>
      <c r="G14" s="430"/>
      <c r="H14" s="431"/>
      <c r="I14" s="441" t="s">
        <v>143</v>
      </c>
      <c r="J14" s="442"/>
      <c r="K14" s="434"/>
      <c r="L14" s="435"/>
      <c r="M14" s="2">
        <v>11</v>
      </c>
      <c r="N14" s="2" t="e">
        <f ca="1">VLOOKUP("*"&amp;$N$3&amp;"*",OFFSET(Sheet6!$B$2:$F$439,O13,0),1,FALSE)</f>
        <v>#N/A</v>
      </c>
      <c r="O14" s="2" t="e">
        <f ca="1">VLOOKUP("*"&amp;$N$3&amp;"*",OFFSET(Sheet6!$B$2:$F$406,O13,0),5,FALSE)</f>
        <v>#N/A</v>
      </c>
    </row>
    <row r="15" spans="1:17">
      <c r="A15" s="103"/>
      <c r="B15" s="94"/>
      <c r="C15" s="103"/>
      <c r="D15" s="94"/>
      <c r="E15" s="103"/>
      <c r="F15" s="94"/>
      <c r="G15" s="103"/>
      <c r="L15"/>
      <c r="M15" s="2">
        <v>12</v>
      </c>
      <c r="N15" s="2" t="e">
        <f ca="1">VLOOKUP("*"&amp;$N$3&amp;"*",OFFSET(Sheet6!$B$2:$F$439,O14,0),1,FALSE)</f>
        <v>#N/A</v>
      </c>
      <c r="O15" s="2" t="e">
        <f ca="1">VLOOKUP("*"&amp;$N$3&amp;"*",OFFSET(Sheet6!$B$2:$F$406,O14,0),5,FALSE)</f>
        <v>#N/A</v>
      </c>
    </row>
    <row r="16" spans="1:17">
      <c r="A16" s="103"/>
      <c r="B16" s="94"/>
      <c r="C16" s="103"/>
      <c r="D16" s="94"/>
      <c r="E16" s="103"/>
      <c r="F16" s="94"/>
      <c r="G16" s="103"/>
      <c r="L16"/>
      <c r="M16" s="2">
        <v>13</v>
      </c>
      <c r="N16" s="2" t="e">
        <f ca="1">VLOOKUP("*"&amp;$N$3&amp;"*",OFFSET(Sheet6!$B$2:$F$439,O15,0),1,FALSE)</f>
        <v>#N/A</v>
      </c>
      <c r="O16" s="2" t="e">
        <f ca="1">VLOOKUP("*"&amp;$N$3&amp;"*",OFFSET(Sheet6!$B$2:$F$406,O15,0),5,FALSE)</f>
        <v>#N/A</v>
      </c>
    </row>
    <row r="17" spans="1:15">
      <c r="A17" s="103"/>
      <c r="B17" s="94"/>
      <c r="C17" s="103"/>
      <c r="D17" s="94"/>
      <c r="E17" s="103"/>
      <c r="F17" s="94"/>
      <c r="G17" s="103"/>
      <c r="L17"/>
      <c r="M17" s="2">
        <v>14</v>
      </c>
      <c r="N17" s="2" t="e">
        <f ca="1">VLOOKUP("*"&amp;$N$3&amp;"*",OFFSET(Sheet6!$B$2:$F$439,O16,0),1,FALSE)</f>
        <v>#N/A</v>
      </c>
      <c r="O17" s="2" t="e">
        <f ca="1">VLOOKUP("*"&amp;$N$3&amp;"*",OFFSET(Sheet6!$B$2:$F$406,O16,0),5,FALSE)</f>
        <v>#N/A</v>
      </c>
    </row>
    <row r="18" spans="1:15">
      <c r="A18" s="103"/>
      <c r="B18" s="94"/>
      <c r="C18" s="103"/>
      <c r="D18" s="94"/>
      <c r="E18" s="103"/>
      <c r="F18" s="94"/>
      <c r="G18" s="103"/>
      <c r="L18"/>
      <c r="M18" s="2">
        <v>15</v>
      </c>
      <c r="N18" s="2" t="e">
        <f ca="1">VLOOKUP("*"&amp;$N$3&amp;"*",OFFSET(Sheet6!$B$2:$F$439,O17,0),1,FALSE)</f>
        <v>#N/A</v>
      </c>
      <c r="O18" s="2" t="e">
        <f ca="1">VLOOKUP("*"&amp;$N$3&amp;"*",OFFSET(Sheet6!$B$2:$F$406,O17,0),5,FALSE)</f>
        <v>#N/A</v>
      </c>
    </row>
    <row r="19" spans="1:15">
      <c r="A19" s="103"/>
      <c r="B19" s="94"/>
      <c r="C19" s="103"/>
      <c r="D19" s="94"/>
      <c r="E19" s="103"/>
      <c r="F19" s="94"/>
      <c r="G19" s="103"/>
      <c r="L19"/>
      <c r="M19" s="2">
        <v>16</v>
      </c>
      <c r="N19" s="2" t="e">
        <f ca="1">VLOOKUP("*"&amp;$N$3&amp;"*",OFFSET(Sheet6!$B$2:$F$439,O18,0),1,FALSE)</f>
        <v>#N/A</v>
      </c>
      <c r="O19" s="2" t="e">
        <f ca="1">VLOOKUP("*"&amp;$N$3&amp;"*",OFFSET(Sheet6!$B$2:$F$406,O18,0),5,FALSE)</f>
        <v>#N/A</v>
      </c>
    </row>
    <row r="20" spans="1:15">
      <c r="A20" s="103"/>
      <c r="B20" s="94"/>
      <c r="C20" s="103"/>
      <c r="D20" s="94"/>
      <c r="E20" s="103"/>
      <c r="F20" s="94"/>
      <c r="G20" s="103"/>
      <c r="L20"/>
      <c r="M20" s="2">
        <v>17</v>
      </c>
      <c r="N20" s="2" t="e">
        <f ca="1">VLOOKUP("*"&amp;$N$3&amp;"*",OFFSET(Sheet6!$B$2:$F$439,O19,0),1,FALSE)</f>
        <v>#N/A</v>
      </c>
      <c r="O20" s="2" t="e">
        <f ca="1">VLOOKUP("*"&amp;$N$3&amp;"*",OFFSET(Sheet6!$B$2:$F$406,O19,0),5,FALSE)</f>
        <v>#N/A</v>
      </c>
    </row>
    <row r="21" spans="1:15">
      <c r="A21" s="103"/>
      <c r="B21" s="94"/>
      <c r="C21" s="103"/>
      <c r="D21" s="94"/>
      <c r="E21" s="103"/>
      <c r="F21" s="94"/>
      <c r="G21" s="103"/>
      <c r="L21"/>
      <c r="M21" s="2">
        <v>18</v>
      </c>
      <c r="N21" s="2" t="e">
        <f ca="1">VLOOKUP("*"&amp;$N$3&amp;"*",OFFSET(Sheet6!$B$2:$F$439,O20,0),1,FALSE)</f>
        <v>#N/A</v>
      </c>
      <c r="O21" s="2" t="e">
        <f ca="1">VLOOKUP("*"&amp;$N$3&amp;"*",OFFSET(Sheet6!$B$2:$F$406,O20,0),5,FALSE)</f>
        <v>#N/A</v>
      </c>
    </row>
    <row r="22" spans="1:15">
      <c r="A22" s="103"/>
      <c r="B22" s="94"/>
      <c r="C22" s="103"/>
      <c r="D22" s="94"/>
      <c r="E22" s="103"/>
      <c r="F22" s="94"/>
      <c r="G22" s="103"/>
      <c r="L22"/>
      <c r="M22" s="2">
        <v>19</v>
      </c>
      <c r="N22" s="2" t="e">
        <f ca="1">VLOOKUP("*"&amp;$N$3&amp;"*",OFFSET(Sheet6!$B$2:$F$439,O21,0),1,FALSE)</f>
        <v>#N/A</v>
      </c>
      <c r="O22" s="2" t="e">
        <f ca="1">VLOOKUP("*"&amp;$N$3&amp;"*",OFFSET(Sheet6!$B$2:$F$406,O21,0),5,FALSE)</f>
        <v>#N/A</v>
      </c>
    </row>
    <row r="23" spans="1:15">
      <c r="A23" s="103"/>
      <c r="B23" s="94"/>
      <c r="C23" s="103"/>
      <c r="D23" s="94"/>
      <c r="E23" s="103"/>
      <c r="F23" s="94"/>
      <c r="G23" s="103"/>
      <c r="L23"/>
      <c r="M23" s="2">
        <v>20</v>
      </c>
      <c r="N23" s="2" t="e">
        <f ca="1">VLOOKUP("*"&amp;$N$3&amp;"*",OFFSET(Sheet6!$B$2:$F$439,O22,0),1,FALSE)</f>
        <v>#N/A</v>
      </c>
      <c r="O23" s="2" t="e">
        <f ca="1">VLOOKUP("*"&amp;$N$3&amp;"*",OFFSET(Sheet6!$B$2:$F$406,O22,0),5,FALSE)</f>
        <v>#N/A</v>
      </c>
    </row>
    <row r="24" spans="1:15">
      <c r="A24" s="103"/>
      <c r="B24" s="94"/>
      <c r="C24" s="103"/>
      <c r="D24" s="94"/>
      <c r="E24" s="103"/>
      <c r="F24" s="94"/>
      <c r="G24" s="103"/>
      <c r="L24"/>
      <c r="M24" s="2">
        <v>21</v>
      </c>
      <c r="N24" s="2" t="e">
        <f ca="1">VLOOKUP("*"&amp;$N$3&amp;"*",OFFSET(Sheet6!$B$2:$F$439,O23,0),1,FALSE)</f>
        <v>#N/A</v>
      </c>
      <c r="O24" s="2" t="e">
        <f ca="1">VLOOKUP("*"&amp;$N$3&amp;"*",OFFSET(Sheet6!$B$2:$F$406,O23,0),5,FALSE)</f>
        <v>#N/A</v>
      </c>
    </row>
    <row r="25" spans="1:15">
      <c r="A25" s="103"/>
      <c r="B25" s="94"/>
      <c r="C25" s="103"/>
      <c r="D25" s="94"/>
      <c r="E25" s="103"/>
      <c r="F25" s="94"/>
      <c r="G25" s="103"/>
      <c r="L25"/>
      <c r="M25" s="2">
        <v>22</v>
      </c>
      <c r="N25" s="2" t="e">
        <f ca="1">VLOOKUP("*"&amp;$N$3&amp;"*",OFFSET(Sheet6!$B$2:$F$439,O24,0),1,FALSE)</f>
        <v>#N/A</v>
      </c>
      <c r="O25" s="2" t="e">
        <f ca="1">VLOOKUP("*"&amp;$N$3&amp;"*",OFFSET(Sheet6!$B$2:$F$406,O24,0),5,FALSE)</f>
        <v>#N/A</v>
      </c>
    </row>
    <row r="26" spans="1:15">
      <c r="A26" s="103"/>
      <c r="B26" s="94"/>
      <c r="C26" s="103"/>
      <c r="D26" s="94"/>
      <c r="E26" s="103"/>
      <c r="F26" s="94"/>
      <c r="G26" s="103"/>
      <c r="L26"/>
      <c r="M26" s="2">
        <v>23</v>
      </c>
      <c r="N26" s="2" t="e">
        <f ca="1">VLOOKUP("*"&amp;$N$3&amp;"*",OFFSET(Sheet6!$B$2:$F$439,O25,0),1,FALSE)</f>
        <v>#N/A</v>
      </c>
      <c r="O26" s="2" t="e">
        <f ca="1">VLOOKUP("*"&amp;$N$3&amp;"*",OFFSET(Sheet6!$B$2:$F$406,O25,0),5,FALSE)</f>
        <v>#N/A</v>
      </c>
    </row>
    <row r="27" spans="1:15">
      <c r="A27" s="103"/>
      <c r="B27" s="94"/>
      <c r="C27" s="103"/>
      <c r="D27" s="94"/>
      <c r="E27" s="103"/>
      <c r="F27" s="94"/>
      <c r="G27" s="103"/>
      <c r="L27"/>
      <c r="M27" s="2">
        <v>24</v>
      </c>
      <c r="N27" s="2" t="e">
        <f ca="1">VLOOKUP("*"&amp;$N$3&amp;"*",OFFSET(Sheet6!$B$2:$F$439,O26,0),1,FALSE)</f>
        <v>#N/A</v>
      </c>
      <c r="O27" s="2" t="e">
        <f ca="1">VLOOKUP("*"&amp;$N$3&amp;"*",OFFSET(Sheet6!$B$2:$F$406,O26,0),5,FALSE)</f>
        <v>#N/A</v>
      </c>
    </row>
    <row r="28" spans="1:15">
      <c r="A28" s="103"/>
      <c r="B28" s="94"/>
      <c r="C28" s="103"/>
      <c r="D28" s="94"/>
      <c r="E28" s="103"/>
      <c r="F28" s="94"/>
      <c r="G28" s="103"/>
      <c r="L28"/>
      <c r="M28" s="2">
        <v>25</v>
      </c>
      <c r="N28" s="2" t="e">
        <f ca="1">VLOOKUP("*"&amp;$N$3&amp;"*",OFFSET(Sheet6!$B$2:$F$439,O27,0),1,FALSE)</f>
        <v>#N/A</v>
      </c>
      <c r="O28" s="2" t="e">
        <f ca="1">VLOOKUP("*"&amp;$N$3&amp;"*",OFFSET(Sheet6!$B$2:$F$406,O27,0),5,FALSE)</f>
        <v>#N/A</v>
      </c>
    </row>
    <row r="29" spans="1:15">
      <c r="A29" s="103"/>
      <c r="B29" s="94"/>
      <c r="C29" s="103"/>
      <c r="D29" s="94"/>
      <c r="E29" s="103"/>
      <c r="F29" s="94"/>
      <c r="G29" s="103"/>
      <c r="L29"/>
      <c r="M29" s="2">
        <v>26</v>
      </c>
      <c r="N29" s="2" t="e">
        <f ca="1">VLOOKUP("*"&amp;$N$3&amp;"*",OFFSET(Sheet6!$B$2:$F$439,O28,0),1,FALSE)</f>
        <v>#N/A</v>
      </c>
      <c r="O29" s="2" t="e">
        <f ca="1">VLOOKUP("*"&amp;$N$3&amp;"*",OFFSET(Sheet6!$B$2:$F$406,O28,0),5,FALSE)</f>
        <v>#N/A</v>
      </c>
    </row>
    <row r="30" spans="1:15">
      <c r="A30" s="103"/>
      <c r="B30" s="94"/>
      <c r="C30" s="103"/>
      <c r="D30" s="94"/>
      <c r="E30" s="103"/>
      <c r="F30" s="94"/>
      <c r="G30" s="103"/>
      <c r="L30"/>
      <c r="M30" s="2">
        <v>27</v>
      </c>
      <c r="N30" s="2" t="e">
        <f ca="1">VLOOKUP("*"&amp;$N$3&amp;"*",OFFSET(Sheet6!$B$2:$F$439,O29,0),1,FALSE)</f>
        <v>#N/A</v>
      </c>
      <c r="O30" s="2" t="e">
        <f ca="1">VLOOKUP("*"&amp;$N$3&amp;"*",OFFSET(Sheet6!$B$2:$F$406,O29,0),5,FALSE)</f>
        <v>#N/A</v>
      </c>
    </row>
    <row r="31" spans="1:15">
      <c r="A31" s="103"/>
      <c r="B31" s="94"/>
      <c r="C31" s="103"/>
      <c r="D31" s="94"/>
      <c r="E31" s="103"/>
      <c r="F31" s="94"/>
      <c r="G31" s="103"/>
      <c r="L31"/>
      <c r="M31" s="2">
        <v>28</v>
      </c>
      <c r="N31" s="2" t="e">
        <f ca="1">VLOOKUP("*"&amp;$N$3&amp;"*",OFFSET(Sheet6!$B$2:$F$439,O30,0),1,FALSE)</f>
        <v>#N/A</v>
      </c>
      <c r="O31" s="2" t="e">
        <f ca="1">VLOOKUP("*"&amp;$N$3&amp;"*",OFFSET(Sheet6!$B$2:$F$406,O30,0),5,FALSE)</f>
        <v>#N/A</v>
      </c>
    </row>
    <row r="32" spans="1:15">
      <c r="A32" s="103"/>
      <c r="B32" s="94"/>
      <c r="C32" s="103"/>
      <c r="D32" s="94"/>
      <c r="E32" s="103"/>
      <c r="F32" s="94"/>
      <c r="G32" s="103"/>
      <c r="L32"/>
      <c r="M32" s="2">
        <v>29</v>
      </c>
      <c r="N32" s="2" t="e">
        <f ca="1">VLOOKUP("*"&amp;$N$3&amp;"*",OFFSET(Sheet6!$B$2:$F$439,O31,0),1,FALSE)</f>
        <v>#N/A</v>
      </c>
      <c r="O32" s="2" t="e">
        <f ca="1">VLOOKUP("*"&amp;$N$3&amp;"*",OFFSET(Sheet6!$B$2:$F$406,O31,0),5,FALSE)</f>
        <v>#N/A</v>
      </c>
    </row>
    <row r="33" spans="1:15">
      <c r="A33" s="103"/>
      <c r="B33" s="94"/>
      <c r="C33" s="103"/>
      <c r="D33" s="94"/>
      <c r="E33" s="103"/>
      <c r="F33" s="94"/>
      <c r="G33" s="103"/>
      <c r="L33"/>
      <c r="M33" s="2">
        <v>30</v>
      </c>
      <c r="N33" s="2" t="e">
        <f ca="1">VLOOKUP("*"&amp;$N$3&amp;"*",OFFSET(Sheet6!$B$2:$F$439,O32,0),1,FALSE)</f>
        <v>#N/A</v>
      </c>
      <c r="O33" s="2" t="e">
        <f ca="1">VLOOKUP("*"&amp;$N$3&amp;"*",OFFSET(Sheet6!$B$2:$F$406,O32,0),5,FALSE)</f>
        <v>#N/A</v>
      </c>
    </row>
    <row r="34" spans="1:15">
      <c r="A34" s="103"/>
      <c r="B34" s="94"/>
      <c r="C34" s="103"/>
      <c r="D34" s="94"/>
      <c r="E34" s="103"/>
      <c r="F34" s="94"/>
      <c r="G34" s="103"/>
      <c r="L34"/>
      <c r="M34" s="2">
        <v>31</v>
      </c>
      <c r="N34" s="2" t="e">
        <f ca="1">VLOOKUP("*"&amp;$N$3&amp;"*",OFFSET(Sheet6!$B$2:$F$439,O33,0),1,FALSE)</f>
        <v>#N/A</v>
      </c>
      <c r="O34" s="2" t="e">
        <f ca="1">VLOOKUP("*"&amp;$N$3&amp;"*",OFFSET(Sheet6!$B$2:$F$406,O33,0),5,FALSE)</f>
        <v>#N/A</v>
      </c>
    </row>
    <row r="35" spans="1:15">
      <c r="A35" s="103"/>
      <c r="B35" s="94"/>
      <c r="C35" s="103"/>
      <c r="D35" s="94"/>
      <c r="E35" s="103"/>
      <c r="F35" s="103"/>
      <c r="G35" s="103"/>
      <c r="L35"/>
      <c r="M35" s="2">
        <v>32</v>
      </c>
      <c r="N35" s="2" t="e">
        <f ca="1">VLOOKUP("*"&amp;$N$3&amp;"*",OFFSET(Sheet6!$B$2:$F$439,O34,0),1,FALSE)</f>
        <v>#N/A</v>
      </c>
      <c r="O35" s="2" t="e">
        <f ca="1">VLOOKUP("*"&amp;$N$3&amp;"*",OFFSET(Sheet6!$B$2:$F$406,O34,0),5,FALSE)</f>
        <v>#N/A</v>
      </c>
    </row>
    <row r="36" spans="1:15">
      <c r="A36" s="103"/>
      <c r="B36" s="94"/>
      <c r="C36" s="103"/>
      <c r="D36" s="94"/>
      <c r="E36" s="103"/>
      <c r="F36" s="103"/>
      <c r="G36" s="103"/>
      <c r="L36"/>
      <c r="M36" s="2">
        <v>33</v>
      </c>
      <c r="N36" s="2" t="e">
        <f ca="1">VLOOKUP("*"&amp;$N$3&amp;"*",OFFSET(Sheet6!$B$2:$F$439,O35,0),1,FALSE)</f>
        <v>#N/A</v>
      </c>
      <c r="O36" s="2" t="e">
        <f ca="1">VLOOKUP("*"&amp;$N$3&amp;"*",OFFSET(Sheet6!$B$2:$F$406,O35,0),5,FALSE)</f>
        <v>#N/A</v>
      </c>
    </row>
    <row r="37" spans="1:15">
      <c r="A37" s="103"/>
      <c r="B37" s="94"/>
      <c r="C37" s="103"/>
      <c r="D37" s="94"/>
      <c r="E37" s="103"/>
      <c r="F37" s="103"/>
      <c r="G37" s="103"/>
      <c r="L37"/>
      <c r="M37" s="2">
        <v>34</v>
      </c>
      <c r="N37" s="2" t="e">
        <f ca="1">VLOOKUP("*"&amp;$N$3&amp;"*",OFFSET(Sheet6!$B$2:$F$439,O36,0),1,FALSE)</f>
        <v>#N/A</v>
      </c>
      <c r="O37" s="2" t="e">
        <f ca="1">VLOOKUP("*"&amp;$N$3&amp;"*",OFFSET(Sheet6!$B$2:$F$406,O36,0),5,FALSE)</f>
        <v>#N/A</v>
      </c>
    </row>
    <row r="38" spans="1:15">
      <c r="A38" s="103"/>
      <c r="B38" s="94"/>
      <c r="C38" s="103"/>
      <c r="D38" s="94"/>
      <c r="E38" s="103"/>
      <c r="F38" s="103"/>
      <c r="G38" s="103"/>
      <c r="L38"/>
      <c r="M38" s="2">
        <v>35</v>
      </c>
      <c r="N38" s="2" t="e">
        <f ca="1">VLOOKUP("*"&amp;$N$3&amp;"*",OFFSET(Sheet6!$B$2:$F$439,O37,0),1,FALSE)</f>
        <v>#N/A</v>
      </c>
      <c r="O38" s="2" t="e">
        <f ca="1">VLOOKUP("*"&amp;$N$3&amp;"*",OFFSET(Sheet6!$B$2:$F$406,O37,0),5,FALSE)</f>
        <v>#N/A</v>
      </c>
    </row>
    <row r="39" spans="1:15">
      <c r="A39" s="103"/>
      <c r="B39" s="94"/>
      <c r="C39" s="103"/>
      <c r="D39" s="94"/>
      <c r="E39" s="103"/>
      <c r="F39" s="103"/>
      <c r="G39" s="103"/>
      <c r="L39"/>
      <c r="M39" s="2">
        <v>36</v>
      </c>
      <c r="N39" s="2" t="e">
        <f ca="1">VLOOKUP("*"&amp;$N$3&amp;"*",OFFSET(Sheet6!$B$2:$F$439,O38,0),1,FALSE)</f>
        <v>#N/A</v>
      </c>
      <c r="O39" s="2" t="e">
        <f ca="1">VLOOKUP("*"&amp;$N$3&amp;"*",OFFSET(Sheet6!$B$2:$F$406,O38,0),5,FALSE)</f>
        <v>#N/A</v>
      </c>
    </row>
    <row r="40" spans="1:15">
      <c r="A40" s="103"/>
      <c r="B40" s="94"/>
      <c r="C40" s="103"/>
      <c r="D40" s="94"/>
      <c r="E40" s="103"/>
      <c r="F40" s="103"/>
      <c r="G40" s="103"/>
      <c r="L40"/>
      <c r="M40" s="2">
        <v>37</v>
      </c>
      <c r="N40" s="2" t="e">
        <f ca="1">VLOOKUP("*"&amp;$N$3&amp;"*",OFFSET(Sheet6!$B$2:$F$439,O39,0),1,FALSE)</f>
        <v>#N/A</v>
      </c>
      <c r="O40" s="2" t="e">
        <f ca="1">VLOOKUP("*"&amp;$N$3&amp;"*",OFFSET(Sheet6!$B$2:$F$406,O39,0),5,FALSE)</f>
        <v>#N/A</v>
      </c>
    </row>
    <row r="41" spans="1:15">
      <c r="A41" s="103"/>
      <c r="B41" s="94"/>
      <c r="C41" s="103"/>
      <c r="D41" s="94"/>
      <c r="E41" s="103"/>
      <c r="F41" s="103"/>
      <c r="G41" s="103"/>
      <c r="L41"/>
      <c r="M41" s="2">
        <v>38</v>
      </c>
      <c r="N41" s="2" t="e">
        <f ca="1">VLOOKUP("*"&amp;$N$3&amp;"*",OFFSET(Sheet6!$B$2:$F$439,O40,0),1,FALSE)</f>
        <v>#N/A</v>
      </c>
      <c r="O41" s="2" t="e">
        <f ca="1">VLOOKUP("*"&amp;$N$3&amp;"*",OFFSET(Sheet6!$B$2:$F$406,O40,0),5,FALSE)</f>
        <v>#N/A</v>
      </c>
    </row>
    <row r="42" spans="1:15">
      <c r="A42" s="103"/>
      <c r="B42" s="94"/>
      <c r="C42" s="103"/>
      <c r="D42" s="94"/>
      <c r="E42" s="103"/>
      <c r="F42" s="103"/>
      <c r="G42" s="103"/>
      <c r="L42"/>
      <c r="M42" s="2">
        <v>39</v>
      </c>
      <c r="N42" s="2" t="e">
        <f ca="1">VLOOKUP("*"&amp;$N$3&amp;"*",OFFSET(Sheet6!$B$2:$F$439,O41,0),1,FALSE)</f>
        <v>#N/A</v>
      </c>
      <c r="O42" s="2" t="e">
        <f ca="1">VLOOKUP("*"&amp;$N$3&amp;"*",OFFSET(Sheet6!$B$2:$F$406,O41,0),5,FALSE)</f>
        <v>#N/A</v>
      </c>
    </row>
    <row r="43" spans="1:15">
      <c r="A43" s="103"/>
      <c r="B43" s="94"/>
      <c r="C43" s="103"/>
      <c r="D43" s="94"/>
      <c r="E43" s="103"/>
      <c r="F43" s="103"/>
      <c r="G43" s="103"/>
      <c r="L43"/>
      <c r="M43" s="2">
        <v>40</v>
      </c>
      <c r="N43" s="2" t="e">
        <f ca="1">VLOOKUP("*"&amp;$N$3&amp;"*",OFFSET(Sheet6!$B$2:$F$439,O42,0),1,FALSE)</f>
        <v>#N/A</v>
      </c>
      <c r="O43" s="2" t="e">
        <f ca="1">VLOOKUP("*"&amp;$N$3&amp;"*",OFFSET(Sheet6!$B$2:$F$406,O42,0),5,FALSE)</f>
        <v>#N/A</v>
      </c>
    </row>
    <row r="44" spans="1:15">
      <c r="A44" s="103"/>
      <c r="B44" s="94"/>
      <c r="C44" s="103"/>
      <c r="D44" s="94"/>
      <c r="E44" s="103"/>
      <c r="F44" s="103"/>
      <c r="G44" s="103"/>
      <c r="L44"/>
      <c r="M44" s="2">
        <v>41</v>
      </c>
      <c r="N44" s="2" t="e">
        <f ca="1">VLOOKUP("*"&amp;$N$3&amp;"*",OFFSET(Sheet6!$B$2:$F$439,O43,0),1,FALSE)</f>
        <v>#N/A</v>
      </c>
      <c r="O44" s="2" t="e">
        <f ca="1">VLOOKUP("*"&amp;$N$3&amp;"*",OFFSET(Sheet6!$B$2:$F$406,O43,0),5,FALSE)</f>
        <v>#N/A</v>
      </c>
    </row>
    <row r="45" spans="1:15">
      <c r="A45" s="103"/>
      <c r="B45" s="94"/>
      <c r="C45" s="103"/>
      <c r="D45" s="94"/>
      <c r="E45" s="103"/>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row r="78" spans="13:15">
      <c r="M78" s="2">
        <v>75</v>
      </c>
      <c r="N78" s="2" t="e">
        <f ca="1">VLOOKUP("*"&amp;$N$3&amp;"*",OFFSET(Sheet6!$B$2:$F$439,O77,0),1,FALSE)</f>
        <v>#N/A</v>
      </c>
      <c r="O78" s="2" t="e">
        <f ca="1">VLOOKUP("*"&amp;$N$3&amp;"*",OFFSET(Sheet6!$B$2:$F$406,O77,0),5,FALSE)</f>
        <v>#N/A</v>
      </c>
    </row>
    <row r="79" spans="13:15">
      <c r="M79" s="2">
        <v>76</v>
      </c>
      <c r="N79" s="2" t="e">
        <f ca="1">VLOOKUP("*"&amp;$N$3&amp;"*",OFFSET(Sheet6!$B$2:$F$439,O78,0),1,FALSE)</f>
        <v>#N/A</v>
      </c>
      <c r="O79" s="2" t="e">
        <f ca="1">VLOOKUP("*"&amp;$N$3&amp;"*",OFFSET(Sheet6!$B$2:$F$406,O78,0),5,FALSE)</f>
        <v>#N/A</v>
      </c>
    </row>
    <row r="80" spans="13:15">
      <c r="M80" s="2">
        <v>77</v>
      </c>
      <c r="N80" s="2" t="e">
        <f ca="1">VLOOKUP("*"&amp;$N$3&amp;"*",OFFSET(Sheet6!$B$2:$F$439,O79,0),1,FALSE)</f>
        <v>#N/A</v>
      </c>
      <c r="O80" s="2" t="e">
        <f ca="1">VLOOKUP("*"&amp;$N$3&amp;"*",OFFSET(Sheet6!$B$2:$F$406,O79,0),5,FALSE)</f>
        <v>#N/A</v>
      </c>
    </row>
    <row r="81" spans="13:15">
      <c r="M81" s="2">
        <v>78</v>
      </c>
      <c r="N81" s="2" t="e">
        <f ca="1">VLOOKUP("*"&amp;$N$3&amp;"*",OFFSET(Sheet6!$B$2:$F$439,O80,0),1,FALSE)</f>
        <v>#N/A</v>
      </c>
      <c r="O81" s="2" t="e">
        <f ca="1">VLOOKUP("*"&amp;$N$3&amp;"*",OFFSET(Sheet6!$B$2:$F$406,O80,0),5,FALSE)</f>
        <v>#N/A</v>
      </c>
    </row>
    <row r="82" spans="13:15">
      <c r="M82" s="2">
        <v>79</v>
      </c>
      <c r="N82" s="2" t="e">
        <f ca="1">VLOOKUP("*"&amp;$N$3&amp;"*",OFFSET(Sheet6!$B$2:$F$439,O81,0),1,FALSE)</f>
        <v>#N/A</v>
      </c>
      <c r="O82" s="2" t="e">
        <f ca="1">VLOOKUP("*"&amp;$N$3&amp;"*",OFFSET(Sheet6!$B$2:$F$406,O81,0),5,FALSE)</f>
        <v>#N/A</v>
      </c>
    </row>
    <row r="83" spans="13:15">
      <c r="M83" s="2">
        <v>80</v>
      </c>
      <c r="N83" s="2" t="e">
        <f ca="1">VLOOKUP("*"&amp;$N$3&amp;"*",OFFSET(Sheet6!$B$2:$F$439,O82,0),1,FALSE)</f>
        <v>#N/A</v>
      </c>
      <c r="O83" s="2" t="e">
        <f ca="1">VLOOKUP("*"&amp;$N$3&amp;"*",OFFSET(Sheet6!$B$2:$F$406,O82,0),5,FALSE)</f>
        <v>#N/A</v>
      </c>
    </row>
    <row r="84" spans="13:15">
      <c r="M84" s="2">
        <v>81</v>
      </c>
      <c r="N84" s="2" t="e">
        <f ca="1">VLOOKUP("*"&amp;$N$3&amp;"*",OFFSET(Sheet6!$B$2:$F$439,O83,0),1,FALSE)</f>
        <v>#N/A</v>
      </c>
      <c r="O84" s="2" t="e">
        <f ca="1">VLOOKUP("*"&amp;$N$3&amp;"*",OFFSET(Sheet6!$B$2:$F$406,O83,0),5,FALSE)</f>
        <v>#N/A</v>
      </c>
    </row>
    <row r="85" spans="13:15">
      <c r="M85" s="2">
        <v>82</v>
      </c>
      <c r="N85" s="2" t="e">
        <f ca="1">VLOOKUP("*"&amp;$N$3&amp;"*",OFFSET(Sheet6!$B$2:$F$439,O84,0),1,FALSE)</f>
        <v>#N/A</v>
      </c>
      <c r="O85" s="2" t="e">
        <f ca="1">VLOOKUP("*"&amp;$N$3&amp;"*",OFFSET(Sheet6!$B$2:$F$406,O84,0),5,FALSE)</f>
        <v>#N/A</v>
      </c>
    </row>
    <row r="86" spans="13:15">
      <c r="M86" s="2">
        <v>83</v>
      </c>
      <c r="N86" s="2" t="e">
        <f ca="1">VLOOKUP("*"&amp;$N$3&amp;"*",OFFSET(Sheet6!$B$2:$F$439,O85,0),1,FALSE)</f>
        <v>#N/A</v>
      </c>
      <c r="O86" s="2" t="e">
        <f ca="1">VLOOKUP("*"&amp;$N$3&amp;"*",OFFSET(Sheet6!$B$2:$F$406,O85,0),5,FALSE)</f>
        <v>#N/A</v>
      </c>
    </row>
    <row r="87" spans="13:15">
      <c r="M87" s="2">
        <v>84</v>
      </c>
      <c r="N87" s="2" t="e">
        <f ca="1">VLOOKUP("*"&amp;$N$3&amp;"*",OFFSET(Sheet6!$B$2:$F$439,O86,0),1,FALSE)</f>
        <v>#N/A</v>
      </c>
      <c r="O87" s="2" t="e">
        <f ca="1">VLOOKUP("*"&amp;$N$3&amp;"*",OFFSET(Sheet6!$B$2:$F$406,O86,0),5,FALSE)</f>
        <v>#N/A</v>
      </c>
    </row>
    <row r="88" spans="13:15">
      <c r="M88" s="2">
        <v>85</v>
      </c>
      <c r="N88" s="2" t="e">
        <f ca="1">VLOOKUP("*"&amp;$N$3&amp;"*",OFFSET(Sheet6!$B$2:$F$439,O87,0),1,FALSE)</f>
        <v>#N/A</v>
      </c>
      <c r="O88" s="2" t="e">
        <f ca="1">VLOOKUP("*"&amp;$N$3&amp;"*",OFFSET(Sheet6!$B$2:$F$406,O87,0),5,FALSE)</f>
        <v>#N/A</v>
      </c>
    </row>
    <row r="89" spans="13:15">
      <c r="M89" s="2">
        <v>86</v>
      </c>
      <c r="N89" s="2" t="e">
        <f ca="1">VLOOKUP("*"&amp;$N$3&amp;"*",OFFSET(Sheet6!$B$2:$F$439,O88,0),1,FALSE)</f>
        <v>#N/A</v>
      </c>
      <c r="O89" s="2" t="e">
        <f ca="1">VLOOKUP("*"&amp;$N$3&amp;"*",OFFSET(Sheet6!$B$2:$F$406,O88,0),5,FALSE)</f>
        <v>#N/A</v>
      </c>
    </row>
    <row r="90" spans="13:15">
      <c r="M90" s="2">
        <v>87</v>
      </c>
      <c r="N90" s="2" t="e">
        <f ca="1">VLOOKUP("*"&amp;$N$3&amp;"*",OFFSET(Sheet6!$B$2:$F$439,O89,0),1,FALSE)</f>
        <v>#N/A</v>
      </c>
      <c r="O90" s="2" t="e">
        <f ca="1">VLOOKUP("*"&amp;$N$3&amp;"*",OFFSET(Sheet6!$B$2:$F$406,O89,0),5,FALSE)</f>
        <v>#N/A</v>
      </c>
    </row>
    <row r="91" spans="13:15">
      <c r="M91" s="2">
        <v>88</v>
      </c>
      <c r="N91" s="2" t="e">
        <f ca="1">VLOOKUP("*"&amp;$N$3&amp;"*",OFFSET(Sheet6!$B$2:$F$439,O90,0),1,FALSE)</f>
        <v>#N/A</v>
      </c>
      <c r="O91" s="2" t="e">
        <f ca="1">VLOOKUP("*"&amp;$N$3&amp;"*",OFFSET(Sheet6!$B$2:$F$406,O90,0),5,FALSE)</f>
        <v>#N/A</v>
      </c>
    </row>
    <row r="92" spans="13:15">
      <c r="M92" s="2">
        <v>89</v>
      </c>
      <c r="N92" s="2" t="e">
        <f ca="1">VLOOKUP("*"&amp;$N$3&amp;"*",OFFSET(Sheet6!$B$2:$F$439,O91,0),1,FALSE)</f>
        <v>#N/A</v>
      </c>
      <c r="O92" s="2" t="e">
        <f ca="1">VLOOKUP("*"&amp;$N$3&amp;"*",OFFSET(Sheet6!$B$2:$F$406,O91,0),5,FALSE)</f>
        <v>#N/A</v>
      </c>
    </row>
    <row r="93" spans="13:15">
      <c r="M93" s="2">
        <v>90</v>
      </c>
      <c r="N93" s="2" t="e">
        <f ca="1">VLOOKUP("*"&amp;$N$3&amp;"*",OFFSET(Sheet6!$B$2:$F$439,O92,0),1,FALSE)</f>
        <v>#N/A</v>
      </c>
      <c r="O93" s="2" t="e">
        <f ca="1">VLOOKUP("*"&amp;$N$3&amp;"*",OFFSET(Sheet6!$B$2:$F$406,O92,0),5,FALSE)</f>
        <v>#N/A</v>
      </c>
    </row>
    <row r="94" spans="13:15">
      <c r="M94" s="2">
        <v>91</v>
      </c>
      <c r="N94" s="2" t="e">
        <f ca="1">VLOOKUP("*"&amp;$N$3&amp;"*",OFFSET(Sheet6!$B$2:$F$439,O93,0),1,FALSE)</f>
        <v>#N/A</v>
      </c>
      <c r="O94" s="2" t="e">
        <f ca="1">VLOOKUP("*"&amp;$N$3&amp;"*",OFFSET(Sheet6!$B$2:$F$406,O93,0),5,FALSE)</f>
        <v>#N/A</v>
      </c>
    </row>
    <row r="95" spans="13:15">
      <c r="M95" s="2">
        <v>92</v>
      </c>
      <c r="N95" s="2" t="e">
        <f ca="1">VLOOKUP("*"&amp;$N$3&amp;"*",OFFSET(Sheet6!$B$2:$F$439,O94,0),1,FALSE)</f>
        <v>#N/A</v>
      </c>
      <c r="O95" s="2" t="e">
        <f ca="1">VLOOKUP("*"&amp;$N$3&amp;"*",OFFSET(Sheet6!$B$2:$F$406,O94,0),5,FALSE)</f>
        <v>#N/A</v>
      </c>
    </row>
    <row r="96" spans="13:15">
      <c r="M96" s="2">
        <v>93</v>
      </c>
      <c r="N96" s="2" t="e">
        <f ca="1">VLOOKUP("*"&amp;$N$3&amp;"*",OFFSET(Sheet6!$B$2:$F$439,O95,0),1,FALSE)</f>
        <v>#N/A</v>
      </c>
      <c r="O96" s="2" t="e">
        <f ca="1">VLOOKUP("*"&amp;$N$3&amp;"*",OFFSET(Sheet6!$B$2:$F$406,O95,0),5,FALSE)</f>
        <v>#N/A</v>
      </c>
    </row>
    <row r="97" spans="13:15">
      <c r="M97" s="2">
        <v>94</v>
      </c>
      <c r="N97" s="2" t="e">
        <f ca="1">VLOOKUP("*"&amp;$N$3&amp;"*",OFFSET(Sheet6!$B$2:$F$439,O96,0),1,FALSE)</f>
        <v>#N/A</v>
      </c>
      <c r="O97" s="2" t="e">
        <f ca="1">VLOOKUP("*"&amp;$N$3&amp;"*",OFFSET(Sheet6!$B$2:$F$406,O96,0),5,FALSE)</f>
        <v>#N/A</v>
      </c>
    </row>
    <row r="98" spans="13:15">
      <c r="M98" s="2">
        <v>95</v>
      </c>
      <c r="N98" s="2" t="e">
        <f ca="1">VLOOKUP("*"&amp;$N$3&amp;"*",OFFSET(Sheet6!$B$2:$F$439,O97,0),1,FALSE)</f>
        <v>#N/A</v>
      </c>
      <c r="O98" s="2" t="e">
        <f ca="1">VLOOKUP("*"&amp;$N$3&amp;"*",OFFSET(Sheet6!$B$2:$F$406,O97,0),5,FALSE)</f>
        <v>#N/A</v>
      </c>
    </row>
    <row r="99" spans="13:15">
      <c r="M99" s="2">
        <v>96</v>
      </c>
      <c r="N99" s="2" t="e">
        <f ca="1">VLOOKUP("*"&amp;$N$3&amp;"*",OFFSET(Sheet6!$B$2:$F$439,O98,0),1,FALSE)</f>
        <v>#N/A</v>
      </c>
      <c r="O99" s="2" t="e">
        <f ca="1">VLOOKUP("*"&amp;$N$3&amp;"*",OFFSET(Sheet6!$B$2:$F$406,O98,0),5,FALSE)</f>
        <v>#N/A</v>
      </c>
    </row>
    <row r="100" spans="13:15">
      <c r="M100" s="2">
        <v>97</v>
      </c>
      <c r="N100" s="2" t="e">
        <f ca="1">VLOOKUP("*"&amp;$N$3&amp;"*",OFFSET(Sheet6!$B$2:$F$439,O99,0),1,FALSE)</f>
        <v>#N/A</v>
      </c>
      <c r="O100" s="2" t="e">
        <f ca="1">VLOOKUP("*"&amp;$N$3&amp;"*",OFFSET(Sheet6!$B$2:$F$406,O99,0),5,FALSE)</f>
        <v>#N/A</v>
      </c>
    </row>
    <row r="101" spans="13:15">
      <c r="M101" s="2">
        <v>98</v>
      </c>
      <c r="N101" s="2" t="e">
        <f ca="1">VLOOKUP("*"&amp;$N$3&amp;"*",OFFSET(Sheet6!$B$2:$F$439,O100,0),1,FALSE)</f>
        <v>#N/A</v>
      </c>
      <c r="O101" s="2" t="e">
        <f ca="1">VLOOKUP("*"&amp;$N$3&amp;"*",OFFSET(Sheet6!$B$2:$F$406,O100,0),5,FALSE)</f>
        <v>#N/A</v>
      </c>
    </row>
    <row r="102" spans="13:15">
      <c r="M102" s="2">
        <v>99</v>
      </c>
      <c r="N102" s="2" t="e">
        <f ca="1">VLOOKUP("*"&amp;$N$3&amp;"*",OFFSET(Sheet6!$B$2:$F$439,O101,0),1,FALSE)</f>
        <v>#N/A</v>
      </c>
      <c r="O102" s="2" t="e">
        <f ca="1">VLOOKUP("*"&amp;$N$3&amp;"*",OFFSET(Sheet6!$B$2:$F$406,O101,0),5,FALSE)</f>
        <v>#N/A</v>
      </c>
    </row>
    <row r="103" spans="13:15">
      <c r="M103" s="2">
        <v>100</v>
      </c>
      <c r="N103" s="2" t="e">
        <f ca="1">VLOOKUP("*"&amp;$N$3&amp;"*",OFFSET(Sheet6!$B$2:$F$439,O102,0),1,FALSE)</f>
        <v>#N/A</v>
      </c>
      <c r="O103" s="2" t="e">
        <f ca="1">VLOOKUP("*"&amp;$N$3&amp;"*",OFFSET(Sheet6!$B$2:$F$406,O102,0),5,FALSE)</f>
        <v>#N/A</v>
      </c>
    </row>
    <row r="104" spans="13:15">
      <c r="M104" s="2">
        <v>101</v>
      </c>
      <c r="N104" s="2" t="e">
        <f ca="1">VLOOKUP("*"&amp;$N$3&amp;"*",OFFSET(Sheet6!$B$2:$F$439,O103,0),1,FALSE)</f>
        <v>#N/A</v>
      </c>
      <c r="O104" s="2" t="e">
        <f ca="1">VLOOKUP("*"&amp;$N$3&amp;"*",OFFSET(Sheet6!$B$2:$F$406,O103,0),5,FALSE)</f>
        <v>#N/A</v>
      </c>
    </row>
  </sheetData>
  <sheetProtection sheet="1" objects="1" scenarios="1" selectLockedCells="1"/>
  <mergeCells count="35">
    <mergeCell ref="K14:L14"/>
    <mergeCell ref="C3:E3"/>
    <mergeCell ref="A2:B2"/>
    <mergeCell ref="A14:D14"/>
    <mergeCell ref="E14:H14"/>
    <mergeCell ref="C2:E2"/>
    <mergeCell ref="I14:J14"/>
    <mergeCell ref="A9:B9"/>
    <mergeCell ref="C9:E9"/>
    <mergeCell ref="A10:B10"/>
    <mergeCell ref="C10:E10"/>
    <mergeCell ref="A11:B11"/>
    <mergeCell ref="A12:H12"/>
    <mergeCell ref="I12:J12"/>
    <mergeCell ref="F5:J7"/>
    <mergeCell ref="A6:B6"/>
    <mergeCell ref="K12:L12"/>
    <mergeCell ref="K13:L13"/>
    <mergeCell ref="A13:D13"/>
    <mergeCell ref="E13:H13"/>
    <mergeCell ref="I13:J13"/>
    <mergeCell ref="C1:E1"/>
    <mergeCell ref="I11:L11"/>
    <mergeCell ref="C6:E6"/>
    <mergeCell ref="A7:B7"/>
    <mergeCell ref="C7:E7"/>
    <mergeCell ref="A8:B8"/>
    <mergeCell ref="C8:E8"/>
    <mergeCell ref="F3:L3"/>
    <mergeCell ref="A4:B4"/>
    <mergeCell ref="C4:E4"/>
    <mergeCell ref="F4:L4"/>
    <mergeCell ref="A5:B5"/>
    <mergeCell ref="C5:E5"/>
    <mergeCell ref="A3:B3"/>
  </mergeCells>
  <phoneticPr fontId="9"/>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$N$4:$N$104</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Z238"/>
  <sheetViews>
    <sheetView workbookViewId="0">
      <selection activeCell="C11" sqref="C11"/>
    </sheetView>
  </sheetViews>
  <sheetFormatPr defaultColWidth="9" defaultRowHeight="13.5"/>
  <cols>
    <col min="1" max="1" width="4.5" style="1" bestFit="1" customWidth="1"/>
    <col min="2" max="2" width="12"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3" width="19.5" style="1" customWidth="1"/>
    <col min="14" max="14" width="15.5" style="1" hidden="1" customWidth="1"/>
    <col min="15" max="16" width="16.25" style="1" hidden="1" customWidth="1"/>
    <col min="17" max="17" width="4.5" style="1" hidden="1" customWidth="1"/>
    <col min="18" max="19" width="19.375" style="1" customWidth="1"/>
    <col min="20" max="20" width="3.5" style="1" hidden="1" customWidth="1"/>
    <col min="21" max="21" width="10.625" style="1" hidden="1" customWidth="1"/>
    <col min="22" max="22" width="3.5" style="1" hidden="1" customWidth="1"/>
    <col min="23" max="23" width="10.625" style="1" hidden="1" customWidth="1"/>
    <col min="24" max="24" width="9" style="1"/>
    <col min="25" max="26" width="9" style="1" customWidth="1"/>
    <col min="27" max="27" width="13.875" style="2" hidden="1" customWidth="1"/>
    <col min="28" max="28" width="13.875" style="1" hidden="1" customWidth="1"/>
    <col min="29" max="29" width="9" style="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196" hidden="1" customWidth="1"/>
    <col min="52" max="52" width="9" style="1" hidden="1" customWidth="1"/>
    <col min="53" max="66" width="9" style="1" customWidth="1"/>
    <col min="67" max="16384" width="9" style="1"/>
  </cols>
  <sheetData>
    <row r="1" spans="1:51" ht="18" thickBot="1">
      <c r="A1" s="7" t="s">
        <v>128</v>
      </c>
      <c r="B1" s="7"/>
      <c r="C1" s="7"/>
      <c r="F1" s="100" t="str">
        <f>IF(①団体情報入力!D6="","",①団体情報入力!D6)</f>
        <v/>
      </c>
      <c r="AY1" s="196" t="s">
        <v>281</v>
      </c>
    </row>
    <row r="2" spans="1:51" ht="32.25">
      <c r="A2" s="3"/>
      <c r="B2" s="3"/>
      <c r="C2" s="126" t="s">
        <v>131</v>
      </c>
      <c r="D2" s="19"/>
      <c r="E2" s="19"/>
      <c r="F2" s="19"/>
      <c r="G2" s="19"/>
      <c r="H2" s="19"/>
      <c r="I2" s="19"/>
      <c r="J2" s="19"/>
      <c r="K2" s="19"/>
      <c r="L2" s="19"/>
      <c r="M2" s="470" t="s">
        <v>603</v>
      </c>
      <c r="N2" s="470"/>
      <c r="O2" s="470"/>
      <c r="P2" s="470"/>
      <c r="Q2" s="470"/>
      <c r="R2" s="470"/>
      <c r="U2" s="478" t="s">
        <v>707</v>
      </c>
      <c r="V2" s="479"/>
      <c r="W2" s="480"/>
      <c r="AY2" s="196" t="s">
        <v>282</v>
      </c>
    </row>
    <row r="3" spans="1:51">
      <c r="A3" s="3"/>
      <c r="B3" s="3"/>
      <c r="C3" s="67" t="s">
        <v>107</v>
      </c>
      <c r="D3" s="19"/>
      <c r="E3" s="19"/>
      <c r="F3" s="19"/>
      <c r="G3" s="19"/>
      <c r="H3" s="19"/>
      <c r="I3" s="19"/>
      <c r="J3" s="19"/>
      <c r="K3" s="19"/>
      <c r="L3" s="19"/>
      <c r="M3" s="260" t="s">
        <v>102</v>
      </c>
      <c r="N3" s="261"/>
      <c r="O3" s="261"/>
      <c r="P3" s="260"/>
      <c r="Q3" s="262"/>
      <c r="R3" s="260" t="s">
        <v>103</v>
      </c>
      <c r="U3" s="481"/>
      <c r="V3" s="482"/>
      <c r="W3" s="483"/>
      <c r="AY3" s="196" t="s">
        <v>283</v>
      </c>
    </row>
    <row r="4" spans="1:51" ht="14.25" thickBot="1">
      <c r="A4" s="3"/>
      <c r="B4" s="3"/>
      <c r="C4" s="67" t="s">
        <v>108</v>
      </c>
      <c r="D4" s="19"/>
      <c r="E4" s="19"/>
      <c r="F4" s="19"/>
      <c r="G4" s="19"/>
      <c r="H4" s="19"/>
      <c r="I4" s="19"/>
      <c r="J4" s="19"/>
      <c r="K4" s="19"/>
      <c r="L4" s="19"/>
      <c r="M4" s="260" t="s">
        <v>601</v>
      </c>
      <c r="N4" s="261" t="s">
        <v>602</v>
      </c>
      <c r="O4" s="261"/>
      <c r="P4" s="260"/>
      <c r="Q4" s="263"/>
      <c r="R4" s="260" t="s">
        <v>602</v>
      </c>
      <c r="U4" s="484"/>
      <c r="V4" s="485"/>
      <c r="W4" s="486"/>
      <c r="AY4" s="196" t="s">
        <v>284</v>
      </c>
    </row>
    <row r="5" spans="1:51" ht="14.25" thickBot="1">
      <c r="A5" s="3"/>
      <c r="B5" s="3"/>
      <c r="C5" s="67" t="s">
        <v>132</v>
      </c>
      <c r="D5" s="19"/>
      <c r="E5" s="19"/>
      <c r="F5" s="19"/>
      <c r="G5" s="19"/>
      <c r="H5" s="19"/>
      <c r="I5" s="19"/>
      <c r="J5" s="19"/>
      <c r="K5" s="19"/>
      <c r="L5" s="19"/>
      <c r="M5" s="260" t="s">
        <v>604</v>
      </c>
      <c r="N5" s="261"/>
      <c r="O5" s="261"/>
      <c r="P5" s="260"/>
      <c r="Q5" s="263"/>
      <c r="R5" s="264" t="s">
        <v>605</v>
      </c>
      <c r="S5" s="467" t="s">
        <v>596</v>
      </c>
      <c r="T5" s="468"/>
      <c r="U5" s="468"/>
      <c r="V5" s="468"/>
      <c r="W5" s="469"/>
      <c r="AY5" s="196" t="s">
        <v>285</v>
      </c>
    </row>
    <row r="6" spans="1:51" ht="14.25" thickBot="1">
      <c r="A6" s="3"/>
      <c r="B6" s="3"/>
      <c r="C6" s="36" t="s">
        <v>98</v>
      </c>
      <c r="D6" s="19"/>
      <c r="E6" s="19"/>
      <c r="F6" s="19"/>
      <c r="G6" s="19"/>
      <c r="H6" s="19"/>
      <c r="I6" s="19"/>
      <c r="J6" s="19"/>
      <c r="K6" s="19"/>
      <c r="L6" s="19"/>
      <c r="M6" s="260" t="s">
        <v>605</v>
      </c>
      <c r="N6" s="19"/>
      <c r="O6" s="19"/>
      <c r="Q6" s="61"/>
      <c r="S6" s="294"/>
      <c r="T6" s="295"/>
      <c r="U6" s="471" t="s">
        <v>575</v>
      </c>
      <c r="V6" s="472"/>
      <c r="W6" s="473"/>
      <c r="AY6" s="196" t="s">
        <v>286</v>
      </c>
    </row>
    <row r="7" spans="1:51" ht="14.25" customHeight="1" thickBot="1">
      <c r="A7" s="3"/>
      <c r="B7" s="3"/>
      <c r="C7" s="36" t="s">
        <v>99</v>
      </c>
      <c r="D7" s="19"/>
      <c r="E7" s="19"/>
      <c r="F7" s="19"/>
      <c r="G7" s="19"/>
      <c r="H7" s="19"/>
      <c r="I7" s="19"/>
      <c r="J7" s="19"/>
      <c r="K7" s="19"/>
      <c r="L7" s="19"/>
      <c r="N7" s="19"/>
      <c r="O7" s="19"/>
      <c r="Q7" s="61"/>
      <c r="S7" s="296" t="s">
        <v>606</v>
      </c>
      <c r="T7" s="297"/>
      <c r="U7" s="298"/>
      <c r="V7" s="299"/>
      <c r="W7" s="300"/>
      <c r="AY7" s="196" t="s">
        <v>287</v>
      </c>
    </row>
    <row r="8" spans="1:51" ht="14.25" customHeight="1" thickBot="1">
      <c r="S8" s="301" t="s">
        <v>607</v>
      </c>
      <c r="T8" s="302"/>
      <c r="U8" s="303"/>
      <c r="V8" s="304"/>
      <c r="W8" s="305"/>
      <c r="AY8" s="196" t="s">
        <v>288</v>
      </c>
    </row>
    <row r="9" spans="1:51" ht="36.75" customHeight="1">
      <c r="A9" s="20"/>
      <c r="B9" s="183" t="s">
        <v>258</v>
      </c>
      <c r="C9" s="185" t="s">
        <v>257</v>
      </c>
      <c r="D9" s="26" t="s">
        <v>95</v>
      </c>
      <c r="E9" s="26" t="s">
        <v>250</v>
      </c>
      <c r="F9" s="474" t="s">
        <v>154</v>
      </c>
      <c r="G9" s="475"/>
      <c r="H9" s="193" t="s">
        <v>279</v>
      </c>
      <c r="I9" s="183" t="s">
        <v>38</v>
      </c>
      <c r="J9" s="21" t="s">
        <v>1</v>
      </c>
      <c r="K9" s="184" t="s">
        <v>256</v>
      </c>
      <c r="L9" s="109" t="s">
        <v>597</v>
      </c>
      <c r="M9" s="23" t="s">
        <v>598</v>
      </c>
      <c r="N9" s="20" t="s">
        <v>124</v>
      </c>
      <c r="O9" s="109" t="s">
        <v>40</v>
      </c>
      <c r="P9" s="23" t="s">
        <v>41</v>
      </c>
      <c r="Q9" s="20" t="s">
        <v>125</v>
      </c>
      <c r="R9" s="114" t="s">
        <v>599</v>
      </c>
      <c r="S9" s="23" t="s">
        <v>600</v>
      </c>
      <c r="T9" s="476" t="s">
        <v>43</v>
      </c>
      <c r="U9" s="477"/>
      <c r="V9" s="463" t="s">
        <v>44</v>
      </c>
      <c r="W9" s="464"/>
      <c r="AY9" s="196" t="s">
        <v>289</v>
      </c>
    </row>
    <row r="10" spans="1:51" ht="14.25" thickBot="1">
      <c r="A10" s="27" t="s">
        <v>42</v>
      </c>
      <c r="B10" s="110">
        <v>123456789</v>
      </c>
      <c r="C10" s="110">
        <v>1234</v>
      </c>
      <c r="D10" s="16" t="s">
        <v>251</v>
      </c>
      <c r="E10" s="16" t="s">
        <v>252</v>
      </c>
      <c r="F10" s="16" t="s">
        <v>155</v>
      </c>
      <c r="G10" s="131" t="s">
        <v>156</v>
      </c>
      <c r="H10" s="194" t="s">
        <v>280</v>
      </c>
      <c r="I10" s="187" t="s">
        <v>2</v>
      </c>
      <c r="J10" s="16" t="s">
        <v>255</v>
      </c>
      <c r="K10" s="112">
        <v>20000101</v>
      </c>
      <c r="L10" s="112" t="s">
        <v>74</v>
      </c>
      <c r="M10" s="25">
        <v>12.53</v>
      </c>
      <c r="N10" s="24"/>
      <c r="O10" s="112" t="s">
        <v>75</v>
      </c>
      <c r="P10" s="25" t="s">
        <v>64</v>
      </c>
      <c r="Q10" s="24"/>
      <c r="R10" s="112" t="s">
        <v>76</v>
      </c>
      <c r="S10" s="130" t="s">
        <v>153</v>
      </c>
      <c r="T10" s="465" t="s">
        <v>49</v>
      </c>
      <c r="U10" s="466"/>
      <c r="V10" s="465" t="s">
        <v>49</v>
      </c>
      <c r="W10" s="466"/>
      <c r="AD10" s="5" t="s">
        <v>0</v>
      </c>
      <c r="AE10" s="5" t="s">
        <v>45</v>
      </c>
      <c r="AF10" s="5" t="s">
        <v>86</v>
      </c>
      <c r="AG10" s="5" t="s">
        <v>38</v>
      </c>
      <c r="AH10" s="5" t="s">
        <v>1</v>
      </c>
      <c r="AI10" s="8" t="s">
        <v>100</v>
      </c>
      <c r="AJ10" s="5" t="s">
        <v>0</v>
      </c>
      <c r="AK10" s="5" t="s">
        <v>45</v>
      </c>
      <c r="AL10" s="5" t="s">
        <v>86</v>
      </c>
      <c r="AM10" s="5" t="s">
        <v>38</v>
      </c>
      <c r="AN10" s="5" t="s">
        <v>1</v>
      </c>
      <c r="AO10" s="5" t="s">
        <v>100</v>
      </c>
      <c r="AP10" s="1" t="s">
        <v>101</v>
      </c>
      <c r="AQ10" s="1">
        <f>COUNT(AQ11:AQ100)</f>
        <v>0</v>
      </c>
      <c r="AR10" s="1" t="s">
        <v>104</v>
      </c>
      <c r="AS10" s="1">
        <f>COUNT(AS11:AS100)</f>
        <v>0</v>
      </c>
      <c r="AT10" s="1" t="s">
        <v>105</v>
      </c>
      <c r="AU10" s="1">
        <f>COUNT(AU11:AU100)</f>
        <v>0</v>
      </c>
      <c r="AV10" s="1" t="s">
        <v>106</v>
      </c>
      <c r="AW10" s="1">
        <f>COUNT(AW11:AW100)</f>
        <v>0</v>
      </c>
      <c r="AY10" s="196" t="s">
        <v>290</v>
      </c>
    </row>
    <row r="11" spans="1:51" ht="37.5" customHeight="1">
      <c r="A11" s="28">
        <v>1</v>
      </c>
      <c r="B11" s="200"/>
      <c r="C11" s="127"/>
      <c r="D11" s="50"/>
      <c r="E11" s="50"/>
      <c r="F11" s="50"/>
      <c r="G11" s="181"/>
      <c r="H11" s="195"/>
      <c r="I11" s="188"/>
      <c r="J11" s="50"/>
      <c r="K11" s="113"/>
      <c r="L11" s="113"/>
      <c r="M11" s="93"/>
      <c r="N11" s="51"/>
      <c r="O11" s="113"/>
      <c r="P11" s="93"/>
      <c r="Q11" s="51"/>
      <c r="R11" s="113"/>
      <c r="S11" s="203"/>
      <c r="T11" s="459"/>
      <c r="U11" s="460"/>
      <c r="V11" s="459"/>
      <c r="W11" s="460"/>
      <c r="AA11" s="53"/>
      <c r="AB11" s="248"/>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196" t="s">
        <v>291</v>
      </c>
    </row>
    <row r="12" spans="1:51" hidden="1">
      <c r="A12" s="28">
        <v>2</v>
      </c>
      <c r="B12" s="200"/>
      <c r="C12" s="111"/>
      <c r="D12" s="50"/>
      <c r="E12" s="50"/>
      <c r="F12" s="50"/>
      <c r="G12" s="181"/>
      <c r="H12" s="195"/>
      <c r="I12" s="188"/>
      <c r="J12" s="50"/>
      <c r="K12" s="113"/>
      <c r="L12" s="113"/>
      <c r="M12" s="93"/>
      <c r="N12" s="51"/>
      <c r="O12" s="113"/>
      <c r="P12" s="93"/>
      <c r="Q12" s="51"/>
      <c r="R12" s="113"/>
      <c r="S12" s="203"/>
      <c r="T12" s="459"/>
      <c r="U12" s="460"/>
      <c r="V12" s="459"/>
      <c r="W12" s="460"/>
      <c r="Z12" s="1" t="s">
        <v>2</v>
      </c>
      <c r="AA12" s="54" t="str">
        <f>IF(種目情報!A5="","",種目情報!A5)</f>
        <v>男中学１５０ｍ</v>
      </c>
      <c r="AB12" s="55" t="str">
        <f>IF(種目情報!E5="","",種目情報!E5)</f>
        <v>女中学１５０ｍ</v>
      </c>
      <c r="AC12" s="1" t="s">
        <v>49</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196" t="s">
        <v>292</v>
      </c>
    </row>
    <row r="13" spans="1:51" hidden="1">
      <c r="A13" s="28">
        <v>3</v>
      </c>
      <c r="B13" s="200"/>
      <c r="C13" s="127"/>
      <c r="D13" s="50"/>
      <c r="E13" s="50"/>
      <c r="F13" s="50"/>
      <c r="G13" s="181"/>
      <c r="H13" s="195"/>
      <c r="I13" s="188"/>
      <c r="J13" s="50"/>
      <c r="K13" s="113"/>
      <c r="L13" s="113"/>
      <c r="M13" s="93"/>
      <c r="N13" s="51"/>
      <c r="O13" s="113"/>
      <c r="P13" s="93"/>
      <c r="Q13" s="51"/>
      <c r="R13" s="113"/>
      <c r="S13" s="203"/>
      <c r="T13" s="459"/>
      <c r="U13" s="460"/>
      <c r="V13" s="459"/>
      <c r="W13" s="460"/>
      <c r="Z13" s="1" t="s">
        <v>48</v>
      </c>
      <c r="AA13" s="54" t="str">
        <f>IF(種目情報!A6="","",種目情報!A6)</f>
        <v>男２００ｍ</v>
      </c>
      <c r="AB13" s="55" t="str">
        <f>IF(種目情報!E6="","",種目情報!E6)</f>
        <v>女２００ｍ</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196" t="s">
        <v>293</v>
      </c>
    </row>
    <row r="14" spans="1:51" hidden="1">
      <c r="A14" s="28">
        <v>4</v>
      </c>
      <c r="B14" s="200"/>
      <c r="C14" s="111"/>
      <c r="D14" s="50"/>
      <c r="E14" s="50"/>
      <c r="F14" s="50"/>
      <c r="G14" s="181"/>
      <c r="H14" s="195"/>
      <c r="I14" s="188"/>
      <c r="J14" s="50"/>
      <c r="K14" s="113"/>
      <c r="L14" s="113"/>
      <c r="M14" s="93"/>
      <c r="N14" s="51"/>
      <c r="O14" s="113"/>
      <c r="P14" s="93"/>
      <c r="Q14" s="51"/>
      <c r="R14" s="113"/>
      <c r="S14" s="203"/>
      <c r="T14" s="459"/>
      <c r="U14" s="460"/>
      <c r="V14" s="459"/>
      <c r="W14" s="460"/>
      <c r="AA14" s="54" t="str">
        <f>IF(種目情報!A7="","",種目情報!A7)</f>
        <v>男４００ｍ</v>
      </c>
      <c r="AB14" s="55" t="str">
        <f>IF(種目情報!E7="","",種目情報!E7)</f>
        <v>女４００ｍ</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196" t="s">
        <v>294</v>
      </c>
    </row>
    <row r="15" spans="1:51" hidden="1">
      <c r="A15" s="28">
        <v>5</v>
      </c>
      <c r="B15" s="200"/>
      <c r="C15" s="127"/>
      <c r="D15" s="50"/>
      <c r="E15" s="50"/>
      <c r="F15" s="50"/>
      <c r="G15" s="181"/>
      <c r="H15" s="195"/>
      <c r="I15" s="188"/>
      <c r="J15" s="50"/>
      <c r="K15" s="113"/>
      <c r="L15" s="113"/>
      <c r="M15" s="93"/>
      <c r="N15" s="51"/>
      <c r="O15" s="113"/>
      <c r="P15" s="93"/>
      <c r="Q15" s="51"/>
      <c r="R15" s="113"/>
      <c r="S15" s="203"/>
      <c r="T15" s="459"/>
      <c r="U15" s="460"/>
      <c r="V15" s="459"/>
      <c r="W15" s="460"/>
      <c r="AA15" s="54" t="str">
        <f>IF(種目情報!A8="","",種目情報!A8)</f>
        <v>男８００ｍ</v>
      </c>
      <c r="AB15" s="55" t="str">
        <f>IF(種目情報!E8="","",種目情報!E8)</f>
        <v>女８００ｍ</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196" t="s">
        <v>295</v>
      </c>
    </row>
    <row r="16" spans="1:51" hidden="1">
      <c r="A16" s="28">
        <v>6</v>
      </c>
      <c r="B16" s="200"/>
      <c r="C16" s="111"/>
      <c r="D16" s="50"/>
      <c r="E16" s="50"/>
      <c r="F16" s="50"/>
      <c r="G16" s="181"/>
      <c r="H16" s="195"/>
      <c r="I16" s="188"/>
      <c r="J16" s="50"/>
      <c r="K16" s="113"/>
      <c r="L16" s="113"/>
      <c r="M16" s="93"/>
      <c r="N16" s="51"/>
      <c r="O16" s="113"/>
      <c r="P16" s="93"/>
      <c r="Q16" s="51"/>
      <c r="R16" s="113"/>
      <c r="S16" s="203"/>
      <c r="T16" s="459"/>
      <c r="U16" s="460"/>
      <c r="V16" s="459"/>
      <c r="W16" s="460"/>
      <c r="AA16" s="54" t="str">
        <f>IF(種目情報!A9="","",種目情報!A9)</f>
        <v>男1500m</v>
      </c>
      <c r="AB16" s="55" t="str">
        <f>IF(種目情報!E9="","",種目情報!E9)</f>
        <v>女1500m</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196" t="s">
        <v>296</v>
      </c>
    </row>
    <row r="17" spans="1:51" hidden="1">
      <c r="A17" s="28">
        <v>7</v>
      </c>
      <c r="B17" s="200"/>
      <c r="C17" s="127"/>
      <c r="D17" s="50"/>
      <c r="E17" s="50"/>
      <c r="F17" s="50"/>
      <c r="G17" s="181"/>
      <c r="H17" s="195"/>
      <c r="I17" s="188"/>
      <c r="J17" s="50"/>
      <c r="K17" s="113"/>
      <c r="L17" s="113"/>
      <c r="M17" s="93"/>
      <c r="N17" s="51"/>
      <c r="O17" s="113"/>
      <c r="P17" s="93"/>
      <c r="Q17" s="51"/>
      <c r="R17" s="113"/>
      <c r="S17" s="203"/>
      <c r="T17" s="459"/>
      <c r="U17" s="460"/>
      <c r="V17" s="459"/>
      <c r="W17" s="460"/>
      <c r="Z17" s="1" t="s">
        <v>259</v>
      </c>
      <c r="AA17" s="54" t="str">
        <f>IF(種目情報!A10="","",種目情報!A10)</f>
        <v>男中学110mH(0,914m)</v>
      </c>
      <c r="AB17" s="55" t="str">
        <f>IF(種目情報!E10="","",種目情報!E10)</f>
        <v>女中学100mH(0.762m)</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196" t="s">
        <v>297</v>
      </c>
    </row>
    <row r="18" spans="1:51" hidden="1">
      <c r="A18" s="28">
        <v>8</v>
      </c>
      <c r="B18" s="200"/>
      <c r="C18" s="111"/>
      <c r="D18" s="50"/>
      <c r="E18" s="50"/>
      <c r="F18" s="50"/>
      <c r="G18" s="181"/>
      <c r="H18" s="195"/>
      <c r="I18" s="188"/>
      <c r="J18" s="50"/>
      <c r="K18" s="113"/>
      <c r="L18" s="113"/>
      <c r="M18" s="93"/>
      <c r="N18" s="51"/>
      <c r="O18" s="113"/>
      <c r="P18" s="93"/>
      <c r="Q18" s="51"/>
      <c r="R18" s="113"/>
      <c r="S18" s="203"/>
      <c r="T18" s="459"/>
      <c r="U18" s="460"/>
      <c r="V18" s="459"/>
      <c r="W18" s="460"/>
      <c r="Z18" s="1" t="s">
        <v>260</v>
      </c>
      <c r="AA18" s="54" t="str">
        <f>IF(種目情報!A11="","",種目情報!A11)</f>
        <v>男110mH(0.991m)</v>
      </c>
      <c r="AB18" s="55" t="str">
        <f>IF(種目情報!E11="","",種目情報!E11)</f>
        <v>女100mH(0.762m/8.5m)</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196" t="s">
        <v>298</v>
      </c>
    </row>
    <row r="19" spans="1:51" hidden="1">
      <c r="A19" s="28">
        <v>9</v>
      </c>
      <c r="B19" s="200"/>
      <c r="C19" s="127"/>
      <c r="D19" s="50"/>
      <c r="E19" s="50"/>
      <c r="F19" s="50"/>
      <c r="G19" s="181"/>
      <c r="H19" s="195"/>
      <c r="I19" s="188"/>
      <c r="J19" s="50"/>
      <c r="K19" s="113"/>
      <c r="L19" s="113"/>
      <c r="M19" s="93"/>
      <c r="N19" s="51"/>
      <c r="O19" s="113"/>
      <c r="P19" s="93"/>
      <c r="Q19" s="51"/>
      <c r="R19" s="113"/>
      <c r="S19" s="203"/>
      <c r="T19" s="459"/>
      <c r="U19" s="460"/>
      <c r="V19" s="459"/>
      <c r="W19" s="460"/>
      <c r="Z19" s="1" t="s">
        <v>261</v>
      </c>
      <c r="AA19" s="54" t="str">
        <f>IF(種目情報!A12="","",種目情報!A12)</f>
        <v>男110mH(1.067m)</v>
      </c>
      <c r="AB19" s="55" t="str">
        <f>IF(種目情報!E12="","",種目情報!E12)</f>
        <v>女100mH(0.838m)</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196" t="s">
        <v>299</v>
      </c>
    </row>
    <row r="20" spans="1:51" hidden="1">
      <c r="A20" s="28">
        <v>10</v>
      </c>
      <c r="B20" s="200"/>
      <c r="C20" s="111"/>
      <c r="D20" s="50"/>
      <c r="E20" s="50"/>
      <c r="F20" s="50"/>
      <c r="G20" s="181"/>
      <c r="H20" s="195"/>
      <c r="I20" s="188"/>
      <c r="J20" s="50"/>
      <c r="K20" s="113"/>
      <c r="L20" s="113"/>
      <c r="M20" s="93"/>
      <c r="N20" s="51"/>
      <c r="O20" s="113"/>
      <c r="P20" s="93"/>
      <c r="Q20" s="51"/>
      <c r="R20" s="113"/>
      <c r="S20" s="203"/>
      <c r="T20" s="459"/>
      <c r="U20" s="460"/>
      <c r="V20" s="459"/>
      <c r="W20" s="460"/>
      <c r="Z20" s="1" t="s">
        <v>262</v>
      </c>
      <c r="AA20" s="54" t="str">
        <f>IF(種目情報!A13="","",種目情報!A13)</f>
        <v>男400mH(0.914m)</v>
      </c>
      <c r="AB20" s="55" t="str">
        <f>IF(種目情報!E13="","",種目情報!E13)</f>
        <v>女400mH(0.762m)</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196" t="s">
        <v>300</v>
      </c>
    </row>
    <row r="21" spans="1:51" hidden="1">
      <c r="A21" s="28">
        <v>11</v>
      </c>
      <c r="B21" s="200"/>
      <c r="C21" s="127"/>
      <c r="D21" s="50"/>
      <c r="E21" s="50"/>
      <c r="F21" s="50"/>
      <c r="G21" s="181"/>
      <c r="H21" s="195"/>
      <c r="I21" s="188"/>
      <c r="J21" s="50"/>
      <c r="K21" s="113"/>
      <c r="L21" s="113"/>
      <c r="M21" s="93"/>
      <c r="N21" s="51"/>
      <c r="O21" s="113"/>
      <c r="P21" s="93"/>
      <c r="Q21" s="51"/>
      <c r="R21" s="113"/>
      <c r="S21" s="203"/>
      <c r="T21" s="459"/>
      <c r="U21" s="460"/>
      <c r="V21" s="459"/>
      <c r="W21" s="460"/>
      <c r="Z21" s="1" t="s">
        <v>263</v>
      </c>
      <c r="AA21" s="54" t="str">
        <f>IF(種目情報!A14="","",種目情報!A14)</f>
        <v>男選手権5000mW</v>
      </c>
      <c r="AB21" s="55" t="str">
        <f>IF(種目情報!E14="","",種目情報!E14)</f>
        <v>女選手権5000mW</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196" t="s">
        <v>301</v>
      </c>
    </row>
    <row r="22" spans="1:51" hidden="1">
      <c r="A22" s="28">
        <v>12</v>
      </c>
      <c r="B22" s="200"/>
      <c r="C22" s="111"/>
      <c r="D22" s="50"/>
      <c r="E22" s="50"/>
      <c r="F22" s="50"/>
      <c r="G22" s="181"/>
      <c r="H22" s="195"/>
      <c r="I22" s="188"/>
      <c r="J22" s="50"/>
      <c r="K22" s="113"/>
      <c r="L22" s="113"/>
      <c r="M22" s="93"/>
      <c r="N22" s="51"/>
      <c r="O22" s="113"/>
      <c r="P22" s="93"/>
      <c r="Q22" s="51"/>
      <c r="R22" s="113"/>
      <c r="S22" s="203"/>
      <c r="T22" s="459"/>
      <c r="U22" s="460"/>
      <c r="V22" s="455"/>
      <c r="W22" s="456"/>
      <c r="Z22" s="1" t="s">
        <v>264</v>
      </c>
      <c r="AA22" s="54" t="str">
        <f>IF(種目情報!A15="","",種目情報!A15)</f>
        <v>男選手権10000m</v>
      </c>
      <c r="AB22" s="55" t="str">
        <f>IF(種目情報!E15="","",種目情報!E15)</f>
        <v>女走高跳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196" t="s">
        <v>302</v>
      </c>
    </row>
    <row r="23" spans="1:51" hidden="1">
      <c r="A23" s="28">
        <v>13</v>
      </c>
      <c r="B23" s="200"/>
      <c r="C23" s="127"/>
      <c r="D23" s="50"/>
      <c r="E23" s="50"/>
      <c r="F23" s="50"/>
      <c r="G23" s="181"/>
      <c r="H23" s="195"/>
      <c r="I23" s="188"/>
      <c r="J23" s="50"/>
      <c r="K23" s="113"/>
      <c r="L23" s="113"/>
      <c r="M23" s="93"/>
      <c r="N23" s="51"/>
      <c r="O23" s="113"/>
      <c r="P23" s="93"/>
      <c r="Q23" s="51"/>
      <c r="R23" s="113"/>
      <c r="S23" s="203"/>
      <c r="T23" s="459"/>
      <c r="U23" s="460"/>
      <c r="V23" s="455"/>
      <c r="W23" s="456"/>
      <c r="Z23" s="1" t="s">
        <v>265</v>
      </c>
      <c r="AA23" s="54" t="str">
        <f>IF(種目情報!A16="","",種目情報!A16)</f>
        <v>男走高跳</v>
      </c>
      <c r="AB23" s="55" t="str">
        <f>IF(種目情報!E16="","",種目情報!E16)</f>
        <v>女棒高跳</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196" t="s">
        <v>303</v>
      </c>
    </row>
    <row r="24" spans="1:51" hidden="1">
      <c r="A24" s="28">
        <v>14</v>
      </c>
      <c r="B24" s="200"/>
      <c r="C24" s="111"/>
      <c r="D24" s="50"/>
      <c r="E24" s="50"/>
      <c r="F24" s="50"/>
      <c r="G24" s="181"/>
      <c r="H24" s="195"/>
      <c r="I24" s="188"/>
      <c r="J24" s="50"/>
      <c r="K24" s="113"/>
      <c r="L24" s="113"/>
      <c r="M24" s="93"/>
      <c r="N24" s="51"/>
      <c r="O24" s="113"/>
      <c r="P24" s="93"/>
      <c r="Q24" s="51"/>
      <c r="R24" s="113"/>
      <c r="S24" s="203"/>
      <c r="T24" s="459"/>
      <c r="U24" s="460"/>
      <c r="V24" s="455"/>
      <c r="W24" s="456"/>
      <c r="Z24" s="1" t="s">
        <v>266</v>
      </c>
      <c r="AA24" s="54" t="str">
        <f>IF(種目情報!A17="","",種目情報!A17)</f>
        <v>男棒高跳</v>
      </c>
      <c r="AB24" s="55" t="str">
        <f>IF(種目情報!E17="","",種目情報!E17)</f>
        <v>女走幅跳</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196" t="s">
        <v>304</v>
      </c>
    </row>
    <row r="25" spans="1:51" hidden="1">
      <c r="A25" s="28">
        <v>15</v>
      </c>
      <c r="B25" s="200"/>
      <c r="C25" s="127"/>
      <c r="D25" s="50"/>
      <c r="E25" s="50"/>
      <c r="F25" s="50"/>
      <c r="G25" s="181"/>
      <c r="H25" s="195"/>
      <c r="I25" s="188"/>
      <c r="J25" s="50"/>
      <c r="K25" s="113"/>
      <c r="L25" s="113"/>
      <c r="M25" s="93"/>
      <c r="N25" s="51"/>
      <c r="O25" s="113"/>
      <c r="P25" s="93"/>
      <c r="Q25" s="51"/>
      <c r="R25" s="113"/>
      <c r="S25" s="203"/>
      <c r="T25" s="459"/>
      <c r="U25" s="460"/>
      <c r="V25" s="455"/>
      <c r="W25" s="456"/>
      <c r="Z25" s="1" t="s">
        <v>267</v>
      </c>
      <c r="AA25" s="54" t="str">
        <f>IF(種目情報!A18="","",種目情報!A18)</f>
        <v>男走幅跳</v>
      </c>
      <c r="AB25" s="55" t="str">
        <f>IF(種目情報!E18="","",種目情報!E18)</f>
        <v>女三段跳</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196" t="s">
        <v>305</v>
      </c>
    </row>
    <row r="26" spans="1:51" hidden="1">
      <c r="A26" s="28">
        <v>16</v>
      </c>
      <c r="B26" s="200"/>
      <c r="C26" s="111"/>
      <c r="D26" s="50"/>
      <c r="E26" s="50"/>
      <c r="F26" s="50"/>
      <c r="G26" s="181"/>
      <c r="H26" s="195"/>
      <c r="I26" s="188"/>
      <c r="J26" s="50"/>
      <c r="K26" s="113"/>
      <c r="L26" s="113"/>
      <c r="M26" s="93"/>
      <c r="N26" s="51"/>
      <c r="O26" s="113"/>
      <c r="P26" s="93"/>
      <c r="Q26" s="51"/>
      <c r="R26" s="113"/>
      <c r="S26" s="203"/>
      <c r="T26" s="459"/>
      <c r="U26" s="460"/>
      <c r="V26" s="455"/>
      <c r="W26" s="456"/>
      <c r="Z26" s="1" t="s">
        <v>268</v>
      </c>
      <c r="AA26" s="54" t="str">
        <f>IF(種目情報!A19="","",種目情報!A19)</f>
        <v>男三段跳</v>
      </c>
      <c r="AB26" s="55" t="str">
        <f>IF(種目情報!E19="","",種目情報!E19)</f>
        <v>女砲丸投(4.000kg)</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196" t="s">
        <v>306</v>
      </c>
    </row>
    <row r="27" spans="1:51" hidden="1">
      <c r="A27" s="28">
        <v>17</v>
      </c>
      <c r="B27" s="200"/>
      <c r="C27" s="111"/>
      <c r="D27" s="50"/>
      <c r="E27" s="50"/>
      <c r="F27" s="50"/>
      <c r="G27" s="181"/>
      <c r="H27" s="195"/>
      <c r="I27" s="188"/>
      <c r="J27" s="50"/>
      <c r="K27" s="113"/>
      <c r="L27" s="113"/>
      <c r="M27" s="93"/>
      <c r="N27" s="51"/>
      <c r="O27" s="113"/>
      <c r="P27" s="93"/>
      <c r="Q27" s="51"/>
      <c r="R27" s="113"/>
      <c r="S27" s="203"/>
      <c r="T27" s="459"/>
      <c r="U27" s="460"/>
      <c r="V27" s="455"/>
      <c r="W27" s="456"/>
      <c r="Z27" s="1" t="s">
        <v>269</v>
      </c>
      <c r="AA27" s="54" t="str">
        <f>IF(種目情報!A20="","",種目情報!A20)</f>
        <v>男砲丸投(7.260kg)</v>
      </c>
      <c r="AB27" s="55" t="str">
        <f>IF(種目情報!E20="","",種目情報!E20)</f>
        <v>女中学砲丸投(2.721kg)</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196" t="s">
        <v>307</v>
      </c>
    </row>
    <row r="28" spans="1:51" hidden="1">
      <c r="A28" s="28">
        <v>18</v>
      </c>
      <c r="B28" s="200"/>
      <c r="C28" s="111"/>
      <c r="D28" s="50"/>
      <c r="E28" s="50"/>
      <c r="F28" s="50"/>
      <c r="G28" s="181"/>
      <c r="H28" s="195"/>
      <c r="I28" s="188"/>
      <c r="J28" s="50"/>
      <c r="K28" s="113"/>
      <c r="L28" s="113"/>
      <c r="M28" s="93"/>
      <c r="N28" s="51"/>
      <c r="O28" s="113"/>
      <c r="P28" s="93"/>
      <c r="Q28" s="51"/>
      <c r="R28" s="113"/>
      <c r="S28" s="203"/>
      <c r="T28" s="459"/>
      <c r="U28" s="460"/>
      <c r="V28" s="455"/>
      <c r="W28" s="456"/>
      <c r="Z28" s="1" t="s">
        <v>270</v>
      </c>
      <c r="AA28" s="54" t="str">
        <f>IF(種目情報!A21="","",種目情報!A21)</f>
        <v>男高校砲丸投(6.000kg)</v>
      </c>
      <c r="AB28" s="55" t="str">
        <f>IF(種目情報!E21="","",種目情報!E21)</f>
        <v>女円盤投(1.000kg)</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196" t="s">
        <v>308</v>
      </c>
    </row>
    <row r="29" spans="1:51" hidden="1">
      <c r="A29" s="28">
        <v>19</v>
      </c>
      <c r="B29" s="200"/>
      <c r="C29" s="111"/>
      <c r="D29" s="50"/>
      <c r="E29" s="50"/>
      <c r="F29" s="50"/>
      <c r="G29" s="181"/>
      <c r="H29" s="195"/>
      <c r="I29" s="188"/>
      <c r="J29" s="50"/>
      <c r="K29" s="113"/>
      <c r="L29" s="113"/>
      <c r="M29" s="93"/>
      <c r="N29" s="51"/>
      <c r="O29" s="113"/>
      <c r="P29" s="93"/>
      <c r="Q29" s="51"/>
      <c r="R29" s="113"/>
      <c r="S29" s="203"/>
      <c r="T29" s="459"/>
      <c r="U29" s="460"/>
      <c r="V29" s="455"/>
      <c r="W29" s="456"/>
      <c r="Z29" s="1" t="s">
        <v>519</v>
      </c>
      <c r="AA29" s="54" t="str">
        <f>IF(種目情報!A22="","",種目情報!A22)</f>
        <v>男中学砲丸投(5.000kg)</v>
      </c>
      <c r="AB29" s="55" t="str">
        <f>IF(種目情報!E22="","",種目情報!E22)</f>
        <v>女ハンマー投(4.000kg)</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196" t="s">
        <v>309</v>
      </c>
    </row>
    <row r="30" spans="1:51" hidden="1">
      <c r="A30" s="28">
        <v>20</v>
      </c>
      <c r="B30" s="200"/>
      <c r="C30" s="111"/>
      <c r="D30" s="50"/>
      <c r="E30" s="50"/>
      <c r="F30" s="50"/>
      <c r="G30" s="181"/>
      <c r="H30" s="195"/>
      <c r="I30" s="188"/>
      <c r="J30" s="50"/>
      <c r="K30" s="113"/>
      <c r="L30" s="113"/>
      <c r="M30" s="93"/>
      <c r="N30" s="51"/>
      <c r="O30" s="113"/>
      <c r="P30" s="93"/>
      <c r="Q30" s="51"/>
      <c r="R30" s="113"/>
      <c r="S30" s="203"/>
      <c r="T30" s="459"/>
      <c r="U30" s="460"/>
      <c r="V30" s="455"/>
      <c r="W30" s="456"/>
      <c r="Z30" s="1" t="s">
        <v>271</v>
      </c>
      <c r="AA30" s="54" t="str">
        <f>IF(種目情報!A23="","",種目情報!A23)</f>
        <v>男円盤投(2.000kg)</v>
      </c>
      <c r="AB30" s="55" t="str">
        <f>IF(種目情報!E23="","",種目情報!E23)</f>
        <v>女やり投(0.600kg)</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196" t="s">
        <v>310</v>
      </c>
    </row>
    <row r="31" spans="1:51" hidden="1">
      <c r="A31" s="28">
        <v>21</v>
      </c>
      <c r="B31" s="200"/>
      <c r="C31" s="111"/>
      <c r="D31" s="50"/>
      <c r="E31" s="50"/>
      <c r="F31" s="50"/>
      <c r="G31" s="181"/>
      <c r="H31" s="195"/>
      <c r="I31" s="188"/>
      <c r="J31" s="50"/>
      <c r="K31" s="113"/>
      <c r="L31" s="113"/>
      <c r="M31" s="93"/>
      <c r="N31" s="51"/>
      <c r="O31" s="113"/>
      <c r="P31" s="93"/>
      <c r="Q31" s="51"/>
      <c r="R31" s="113"/>
      <c r="S31" s="203"/>
      <c r="T31" s="459"/>
      <c r="U31" s="460"/>
      <c r="V31" s="455"/>
      <c r="W31" s="456"/>
      <c r="Z31" s="1" t="s">
        <v>272</v>
      </c>
      <c r="AA31" s="54" t="str">
        <f>IF(種目情報!A24="","",種目情報!A24)</f>
        <v>男高校円盤投(1.750kg)</v>
      </c>
      <c r="AB31" s="55"/>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196" t="s">
        <v>311</v>
      </c>
    </row>
    <row r="32" spans="1:51" hidden="1">
      <c r="A32" s="28">
        <v>22</v>
      </c>
      <c r="B32" s="200"/>
      <c r="C32" s="111"/>
      <c r="D32" s="50"/>
      <c r="E32" s="50"/>
      <c r="F32" s="50"/>
      <c r="G32" s="181"/>
      <c r="H32" s="195"/>
      <c r="I32" s="188"/>
      <c r="J32" s="50"/>
      <c r="K32" s="113"/>
      <c r="L32" s="113"/>
      <c r="M32" s="93"/>
      <c r="N32" s="51"/>
      <c r="O32" s="113"/>
      <c r="P32" s="93"/>
      <c r="Q32" s="51"/>
      <c r="R32" s="113"/>
      <c r="S32" s="203"/>
      <c r="T32" s="459"/>
      <c r="U32" s="460"/>
      <c r="V32" s="455"/>
      <c r="W32" s="456"/>
      <c r="Z32" s="1" t="s">
        <v>273</v>
      </c>
      <c r="AA32" s="54" t="str">
        <f>IF(種目情報!A25="","",種目情報!A25)</f>
        <v>男中学円盤投(1.500kg)</v>
      </c>
      <c r="AB32" s="55" t="str">
        <f>IF(種目情報!E25="","",種目情報!E25)</f>
        <v>一般･高校(１日目）　⬇</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196" t="s">
        <v>312</v>
      </c>
    </row>
    <row r="33" spans="1:51" hidden="1">
      <c r="A33" s="28">
        <v>23</v>
      </c>
      <c r="B33" s="200"/>
      <c r="C33" s="111"/>
      <c r="D33" s="50"/>
      <c r="E33" s="50"/>
      <c r="F33" s="50"/>
      <c r="G33" s="181"/>
      <c r="H33" s="195"/>
      <c r="I33" s="188"/>
      <c r="J33" s="50"/>
      <c r="K33" s="113"/>
      <c r="L33" s="113"/>
      <c r="M33" s="93"/>
      <c r="N33" s="51"/>
      <c r="O33" s="113"/>
      <c r="P33" s="93"/>
      <c r="Q33" s="51"/>
      <c r="R33" s="113"/>
      <c r="S33" s="203"/>
      <c r="T33" s="459"/>
      <c r="U33" s="460"/>
      <c r="V33" s="455"/>
      <c r="W33" s="456"/>
      <c r="Z33" s="1" t="s">
        <v>274</v>
      </c>
      <c r="AA33" s="54" t="str">
        <f>IF(種目情報!A26="","",種目情報!A26)</f>
        <v>男ハンマー投(7.260kg)</v>
      </c>
      <c r="AB33" s="55" t="str">
        <f>IF(種目情報!E26="","",種目情報!E26)</f>
        <v>女２００ｍ</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196" t="s">
        <v>313</v>
      </c>
    </row>
    <row r="34" spans="1:51" hidden="1">
      <c r="A34" s="28">
        <v>24</v>
      </c>
      <c r="B34" s="200"/>
      <c r="C34" s="111"/>
      <c r="D34" s="50"/>
      <c r="E34" s="50"/>
      <c r="F34" s="50"/>
      <c r="G34" s="181"/>
      <c r="H34" s="195"/>
      <c r="I34" s="188"/>
      <c r="J34" s="50"/>
      <c r="K34" s="113"/>
      <c r="L34" s="113"/>
      <c r="M34" s="93"/>
      <c r="N34" s="51"/>
      <c r="O34" s="113"/>
      <c r="P34" s="93"/>
      <c r="Q34" s="51"/>
      <c r="R34" s="113"/>
      <c r="S34" s="203"/>
      <c r="T34" s="459"/>
      <c r="U34" s="460"/>
      <c r="V34" s="455"/>
      <c r="W34" s="456"/>
      <c r="Z34" s="1" t="s">
        <v>275</v>
      </c>
      <c r="AA34" s="54" t="str">
        <f>IF(種目情報!A27="","",種目情報!A27)</f>
        <v>男高校ハンマー投(6.000kg)</v>
      </c>
      <c r="AB34" s="55" t="str">
        <f>IF(種目情報!E27="","",種目情報!E27)</f>
        <v>女８００ｍ</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196" t="s">
        <v>314</v>
      </c>
    </row>
    <row r="35" spans="1:51" hidden="1">
      <c r="A35" s="28">
        <v>25</v>
      </c>
      <c r="B35" s="200"/>
      <c r="C35" s="111"/>
      <c r="D35" s="50"/>
      <c r="E35" s="50"/>
      <c r="F35" s="50"/>
      <c r="G35" s="181"/>
      <c r="H35" s="195"/>
      <c r="I35" s="188"/>
      <c r="J35" s="50"/>
      <c r="K35" s="113"/>
      <c r="L35" s="113"/>
      <c r="M35" s="93"/>
      <c r="N35" s="51"/>
      <c r="O35" s="113"/>
      <c r="P35" s="93"/>
      <c r="Q35" s="51"/>
      <c r="R35" s="113"/>
      <c r="S35" s="203"/>
      <c r="T35" s="459"/>
      <c r="U35" s="460"/>
      <c r="V35" s="455"/>
      <c r="W35" s="456"/>
      <c r="Z35" s="1" t="s">
        <v>276</v>
      </c>
      <c r="AA35" s="54" t="str">
        <f>IF(種目情報!A28="","",種目情報!A28)</f>
        <v>男やり投(0.800kg)</v>
      </c>
      <c r="AB35" s="55" t="str">
        <f>IF(種目情報!E28="","",種目情報!E28)</f>
        <v>女100mYH(0.762m/8.5m)</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196" t="s">
        <v>315</v>
      </c>
    </row>
    <row r="36" spans="1:51" hidden="1">
      <c r="A36" s="28">
        <v>26</v>
      </c>
      <c r="B36" s="200"/>
      <c r="C36" s="111"/>
      <c r="D36" s="50"/>
      <c r="E36" s="50"/>
      <c r="F36" s="50"/>
      <c r="G36" s="181"/>
      <c r="H36" s="195"/>
      <c r="I36" s="188"/>
      <c r="J36" s="50"/>
      <c r="K36" s="113"/>
      <c r="L36" s="113"/>
      <c r="M36" s="93"/>
      <c r="N36" s="51"/>
      <c r="O36" s="113"/>
      <c r="P36" s="93"/>
      <c r="Q36" s="51"/>
      <c r="R36" s="113"/>
      <c r="S36" s="203"/>
      <c r="T36" s="459"/>
      <c r="U36" s="460"/>
      <c r="V36" s="455"/>
      <c r="W36" s="456"/>
      <c r="AA36" s="54"/>
      <c r="AB36" s="55" t="str">
        <f>IF(種目情報!E29="","",種目情報!E29)</f>
        <v>女100mH (0.838m)</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196" t="s">
        <v>316</v>
      </c>
    </row>
    <row r="37" spans="1:51" hidden="1">
      <c r="A37" s="28">
        <v>27</v>
      </c>
      <c r="B37" s="200"/>
      <c r="C37" s="111"/>
      <c r="D37" s="50"/>
      <c r="E37" s="50"/>
      <c r="F37" s="50"/>
      <c r="G37" s="181"/>
      <c r="H37" s="195"/>
      <c r="I37" s="188"/>
      <c r="J37" s="50"/>
      <c r="K37" s="113"/>
      <c r="L37" s="113"/>
      <c r="M37" s="93"/>
      <c r="N37" s="51"/>
      <c r="O37" s="113"/>
      <c r="P37" s="93"/>
      <c r="Q37" s="51"/>
      <c r="R37" s="113"/>
      <c r="S37" s="203"/>
      <c r="T37" s="459"/>
      <c r="U37" s="460"/>
      <c r="V37" s="455"/>
      <c r="W37" s="456"/>
      <c r="AA37" s="54" t="str">
        <f>IF(種目情報!A30="","",種目情報!A30)</f>
        <v>一般(１日目）　⬇</v>
      </c>
      <c r="AB37" s="55" t="str">
        <f>IF(種目情報!E30="","",種目情報!E30)</f>
        <v>女選手権5000mW</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196" t="s">
        <v>317</v>
      </c>
    </row>
    <row r="38" spans="1:51" hidden="1">
      <c r="A38" s="28">
        <v>28</v>
      </c>
      <c r="B38" s="200"/>
      <c r="C38" s="111"/>
      <c r="D38" s="50"/>
      <c r="E38" s="50"/>
      <c r="F38" s="50"/>
      <c r="G38" s="181"/>
      <c r="H38" s="195"/>
      <c r="I38" s="188"/>
      <c r="J38" s="50"/>
      <c r="K38" s="113"/>
      <c r="L38" s="113"/>
      <c r="M38" s="93"/>
      <c r="N38" s="51"/>
      <c r="O38" s="113"/>
      <c r="P38" s="93"/>
      <c r="Q38" s="51"/>
      <c r="R38" s="113"/>
      <c r="S38" s="203"/>
      <c r="T38" s="459"/>
      <c r="U38" s="460"/>
      <c r="V38" s="455"/>
      <c r="W38" s="456"/>
      <c r="AA38" s="54" t="str">
        <f>IF(種目情報!A31="","",種目情報!A31)</f>
        <v>男２００ｍ</v>
      </c>
      <c r="AB38" s="55" t="str">
        <f>IF(種目情報!E31="","",種目情報!E31)</f>
        <v>女棒高跳</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196" t="s">
        <v>318</v>
      </c>
    </row>
    <row r="39" spans="1:51" hidden="1">
      <c r="A39" s="28">
        <v>29</v>
      </c>
      <c r="B39" s="200"/>
      <c r="C39" s="111"/>
      <c r="D39" s="50"/>
      <c r="E39" s="50"/>
      <c r="F39" s="50"/>
      <c r="G39" s="181"/>
      <c r="H39" s="195"/>
      <c r="I39" s="188"/>
      <c r="J39" s="50"/>
      <c r="K39" s="113"/>
      <c r="L39" s="113"/>
      <c r="M39" s="93"/>
      <c r="N39" s="51"/>
      <c r="O39" s="113"/>
      <c r="P39" s="93"/>
      <c r="Q39" s="51"/>
      <c r="R39" s="113"/>
      <c r="S39" s="203"/>
      <c r="T39" s="459"/>
      <c r="U39" s="460"/>
      <c r="V39" s="455"/>
      <c r="W39" s="456"/>
      <c r="AA39" s="54" t="str">
        <f>IF(種目情報!A32="","",種目情報!A32)</f>
        <v>男８００ｍ</v>
      </c>
      <c r="AB39" s="55" t="str">
        <f>IF(種目情報!E32="","",種目情報!E32)</f>
        <v>女走幅跳</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196" t="s">
        <v>319</v>
      </c>
    </row>
    <row r="40" spans="1:51" hidden="1">
      <c r="A40" s="28">
        <v>30</v>
      </c>
      <c r="B40" s="200"/>
      <c r="C40" s="111"/>
      <c r="D40" s="50"/>
      <c r="E40" s="50"/>
      <c r="F40" s="50"/>
      <c r="G40" s="181"/>
      <c r="H40" s="195"/>
      <c r="I40" s="188"/>
      <c r="J40" s="50"/>
      <c r="K40" s="113"/>
      <c r="L40" s="113"/>
      <c r="M40" s="93"/>
      <c r="N40" s="51"/>
      <c r="O40" s="113"/>
      <c r="P40" s="93"/>
      <c r="Q40" s="51"/>
      <c r="R40" s="113"/>
      <c r="S40" s="203"/>
      <c r="T40" s="459"/>
      <c r="U40" s="460"/>
      <c r="V40" s="455"/>
      <c r="W40" s="456"/>
      <c r="AA40" s="54" t="str">
        <f>IF(種目情報!A33="","",種目情報!A33)</f>
        <v>男110mH(0.991m)</v>
      </c>
      <c r="AB40" s="55" t="str">
        <f>IF(種目情報!E33="","",種目情報!E33)</f>
        <v>女円盤投(1.000kg)</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196" t="s">
        <v>320</v>
      </c>
    </row>
    <row r="41" spans="1:51" hidden="1">
      <c r="A41" s="28">
        <v>31</v>
      </c>
      <c r="B41" s="200"/>
      <c r="C41" s="111"/>
      <c r="D41" s="50"/>
      <c r="E41" s="50"/>
      <c r="F41" s="50"/>
      <c r="G41" s="181"/>
      <c r="H41" s="195"/>
      <c r="I41" s="188"/>
      <c r="J41" s="50"/>
      <c r="K41" s="113"/>
      <c r="L41" s="113"/>
      <c r="M41" s="93"/>
      <c r="N41" s="51"/>
      <c r="O41" s="113"/>
      <c r="P41" s="93"/>
      <c r="Q41" s="51"/>
      <c r="R41" s="113"/>
      <c r="S41" s="203"/>
      <c r="T41" s="459"/>
      <c r="U41" s="460"/>
      <c r="V41" s="455"/>
      <c r="W41" s="456"/>
      <c r="AA41" s="54" t="str">
        <f>IF(種目情報!A34="","",種目情報!A34)</f>
        <v>男110mH(1.067m)</v>
      </c>
      <c r="AB41" s="55" t="str">
        <f>IF(種目情報!E34="","",種目情報!E34)</f>
        <v>女ハンマー投(4.000kg)</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196" t="s">
        <v>321</v>
      </c>
    </row>
    <row r="42" spans="1:51" hidden="1">
      <c r="A42" s="28">
        <v>32</v>
      </c>
      <c r="B42" s="200"/>
      <c r="C42" s="111"/>
      <c r="D42" s="50"/>
      <c r="E42" s="50"/>
      <c r="F42" s="50"/>
      <c r="G42" s="181"/>
      <c r="H42" s="195"/>
      <c r="I42" s="188"/>
      <c r="J42" s="50"/>
      <c r="K42" s="113"/>
      <c r="L42" s="113"/>
      <c r="M42" s="93"/>
      <c r="N42" s="51"/>
      <c r="O42" s="113"/>
      <c r="P42" s="93"/>
      <c r="Q42" s="51"/>
      <c r="R42" s="113"/>
      <c r="S42" s="203"/>
      <c r="T42" s="459"/>
      <c r="U42" s="460"/>
      <c r="V42" s="455"/>
      <c r="W42" s="456"/>
      <c r="AA42" s="54" t="str">
        <f>IF(種目情報!A35="","",種目情報!A35)</f>
        <v>男選手権5000mW</v>
      </c>
      <c r="AB42" s="55"/>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196" t="s">
        <v>322</v>
      </c>
    </row>
    <row r="43" spans="1:51" hidden="1">
      <c r="A43" s="28">
        <v>33</v>
      </c>
      <c r="B43" s="200"/>
      <c r="C43" s="111"/>
      <c r="D43" s="50"/>
      <c r="E43" s="50"/>
      <c r="F43" s="50"/>
      <c r="G43" s="181"/>
      <c r="H43" s="195"/>
      <c r="I43" s="188"/>
      <c r="J43" s="50"/>
      <c r="K43" s="113"/>
      <c r="L43" s="113"/>
      <c r="M43" s="93"/>
      <c r="N43" s="51"/>
      <c r="O43" s="113"/>
      <c r="P43" s="93"/>
      <c r="Q43" s="51"/>
      <c r="R43" s="113"/>
      <c r="S43" s="203"/>
      <c r="T43" s="459"/>
      <c r="U43" s="460"/>
      <c r="V43" s="455"/>
      <c r="W43" s="456"/>
      <c r="AA43" s="54" t="str">
        <f>IF(種目情報!A36="","",種目情報!A36)</f>
        <v>男棒高跳</v>
      </c>
      <c r="AB43" s="55" t="str">
        <f>IF(種目情報!E36="","",種目情報!E36)</f>
        <v>中学（１日目）　⬇</v>
      </c>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196" t="s">
        <v>323</v>
      </c>
    </row>
    <row r="44" spans="1:51" hidden="1">
      <c r="A44" s="28">
        <v>34</v>
      </c>
      <c r="B44" s="200"/>
      <c r="C44" s="111"/>
      <c r="D44" s="50"/>
      <c r="E44" s="50"/>
      <c r="F44" s="50"/>
      <c r="G44" s="181"/>
      <c r="H44" s="195"/>
      <c r="I44" s="188"/>
      <c r="J44" s="50"/>
      <c r="K44" s="113"/>
      <c r="L44" s="113"/>
      <c r="M44" s="93"/>
      <c r="N44" s="51"/>
      <c r="O44" s="113"/>
      <c r="P44" s="93"/>
      <c r="Q44" s="51"/>
      <c r="R44" s="113"/>
      <c r="S44" s="203"/>
      <c r="T44" s="459"/>
      <c r="U44" s="460"/>
      <c r="V44" s="455"/>
      <c r="W44" s="456"/>
      <c r="AA44" s="54" t="str">
        <f>IF(種目情報!A37="","",種目情報!A37)</f>
        <v>男三段跳</v>
      </c>
      <c r="AB44" s="55" t="str">
        <f>IF(種目情報!E37="","",種目情報!E37)</f>
        <v>女中学１５０ｍ</v>
      </c>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196" t="s">
        <v>324</v>
      </c>
    </row>
    <row r="45" spans="1:51" hidden="1">
      <c r="A45" s="28">
        <v>35</v>
      </c>
      <c r="B45" s="200"/>
      <c r="C45" s="111"/>
      <c r="D45" s="50"/>
      <c r="E45" s="50"/>
      <c r="F45" s="50"/>
      <c r="G45" s="181"/>
      <c r="H45" s="195"/>
      <c r="I45" s="188"/>
      <c r="J45" s="50"/>
      <c r="K45" s="113"/>
      <c r="L45" s="113"/>
      <c r="M45" s="93"/>
      <c r="N45" s="51"/>
      <c r="O45" s="113"/>
      <c r="P45" s="93"/>
      <c r="Q45" s="51"/>
      <c r="R45" s="113"/>
      <c r="S45" s="203"/>
      <c r="T45" s="459"/>
      <c r="U45" s="460"/>
      <c r="V45" s="455"/>
      <c r="W45" s="456"/>
      <c r="AA45" s="54" t="str">
        <f>IF(種目情報!A38="","",種目情報!A38)</f>
        <v>男円盤投(2.000kg)</v>
      </c>
      <c r="AB45" s="55" t="str">
        <f>IF(種目情報!E38="","",種目情報!E38)</f>
        <v>女８００ｍ</v>
      </c>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196" t="s">
        <v>325</v>
      </c>
    </row>
    <row r="46" spans="1:51" hidden="1">
      <c r="A46" s="28">
        <v>36</v>
      </c>
      <c r="B46" s="200"/>
      <c r="C46" s="111"/>
      <c r="D46" s="50"/>
      <c r="E46" s="50"/>
      <c r="F46" s="50"/>
      <c r="G46" s="181"/>
      <c r="H46" s="195"/>
      <c r="I46" s="188"/>
      <c r="J46" s="50"/>
      <c r="K46" s="113"/>
      <c r="L46" s="113"/>
      <c r="M46" s="93"/>
      <c r="N46" s="51"/>
      <c r="O46" s="113"/>
      <c r="P46" s="93"/>
      <c r="Q46" s="51"/>
      <c r="R46" s="113"/>
      <c r="S46" s="203"/>
      <c r="T46" s="459"/>
      <c r="U46" s="460"/>
      <c r="V46" s="455"/>
      <c r="W46" s="456"/>
      <c r="AA46" s="54" t="str">
        <f>IF(種目情報!A39="","",種目情報!A39)</f>
        <v>男ハンマー投(7.260kg)</v>
      </c>
      <c r="AB46" s="55" t="str">
        <f>IF(種目情報!E39="","",種目情報!E39)</f>
        <v>女中学100mH(0.762m)</v>
      </c>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196" t="s">
        <v>326</v>
      </c>
    </row>
    <row r="47" spans="1:51" hidden="1">
      <c r="A47" s="28">
        <v>37</v>
      </c>
      <c r="B47" s="200"/>
      <c r="C47" s="111"/>
      <c r="D47" s="50"/>
      <c r="E47" s="50"/>
      <c r="F47" s="50"/>
      <c r="G47" s="181"/>
      <c r="H47" s="195"/>
      <c r="I47" s="188"/>
      <c r="J47" s="50"/>
      <c r="K47" s="113"/>
      <c r="L47" s="113"/>
      <c r="M47" s="93"/>
      <c r="N47" s="51"/>
      <c r="O47" s="113"/>
      <c r="P47" s="93"/>
      <c r="Q47" s="51"/>
      <c r="R47" s="113"/>
      <c r="S47" s="203"/>
      <c r="T47" s="459"/>
      <c r="U47" s="460"/>
      <c r="V47" s="455"/>
      <c r="W47" s="456"/>
      <c r="AA47" s="54"/>
      <c r="AB47" s="55" t="str">
        <f>IF(種目情報!E40="","",種目情報!E40)</f>
        <v>女100mH(0.762m/8.5m)</v>
      </c>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196" t="s">
        <v>327</v>
      </c>
    </row>
    <row r="48" spans="1:51" hidden="1">
      <c r="A48" s="28">
        <v>38</v>
      </c>
      <c r="B48" s="200"/>
      <c r="C48" s="111"/>
      <c r="D48" s="50"/>
      <c r="E48" s="50"/>
      <c r="F48" s="50"/>
      <c r="G48" s="181"/>
      <c r="H48" s="195"/>
      <c r="I48" s="188"/>
      <c r="J48" s="50"/>
      <c r="K48" s="113"/>
      <c r="L48" s="113"/>
      <c r="M48" s="93"/>
      <c r="N48" s="51"/>
      <c r="O48" s="113"/>
      <c r="P48" s="93"/>
      <c r="Q48" s="51"/>
      <c r="R48" s="113"/>
      <c r="S48" s="203"/>
      <c r="T48" s="459"/>
      <c r="U48" s="460"/>
      <c r="V48" s="455"/>
      <c r="W48" s="456"/>
      <c r="AA48" s="54" t="str">
        <f>IF(種目情報!A41="","",種目情報!A41)</f>
        <v>高校（１日目）　⬇</v>
      </c>
      <c r="AB48" s="55" t="str">
        <f>IF(種目情報!E41="","",種目情報!E41)</f>
        <v>女棒高跳</v>
      </c>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196" t="s">
        <v>328</v>
      </c>
    </row>
    <row r="49" spans="1:51" hidden="1">
      <c r="A49" s="28">
        <v>39</v>
      </c>
      <c r="B49" s="200"/>
      <c r="C49" s="111"/>
      <c r="D49" s="50"/>
      <c r="E49" s="50"/>
      <c r="F49" s="50"/>
      <c r="G49" s="181"/>
      <c r="H49" s="195"/>
      <c r="I49" s="188"/>
      <c r="J49" s="50"/>
      <c r="K49" s="113"/>
      <c r="L49" s="113"/>
      <c r="M49" s="93"/>
      <c r="N49" s="51"/>
      <c r="O49" s="113"/>
      <c r="P49" s="93"/>
      <c r="Q49" s="51"/>
      <c r="R49" s="113"/>
      <c r="S49" s="203"/>
      <c r="T49" s="459"/>
      <c r="U49" s="460"/>
      <c r="V49" s="455"/>
      <c r="W49" s="456"/>
      <c r="AA49" s="54" t="str">
        <f>IF(種目情報!A42="","",種目情報!A42)</f>
        <v>男２００ｍ</v>
      </c>
      <c r="AB49" s="55" t="str">
        <f>IF(種目情報!E42="","",種目情報!E42)</f>
        <v>女走幅跳</v>
      </c>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196" t="s">
        <v>329</v>
      </c>
    </row>
    <row r="50" spans="1:51" hidden="1">
      <c r="A50" s="28">
        <v>40</v>
      </c>
      <c r="B50" s="200"/>
      <c r="C50" s="111"/>
      <c r="D50" s="50"/>
      <c r="E50" s="50"/>
      <c r="F50" s="50"/>
      <c r="G50" s="181"/>
      <c r="H50" s="195"/>
      <c r="I50" s="188"/>
      <c r="J50" s="50"/>
      <c r="K50" s="113"/>
      <c r="L50" s="113"/>
      <c r="M50" s="93"/>
      <c r="N50" s="51"/>
      <c r="O50" s="113"/>
      <c r="P50" s="93"/>
      <c r="Q50" s="51"/>
      <c r="R50" s="113"/>
      <c r="S50" s="203"/>
      <c r="T50" s="459"/>
      <c r="U50" s="460"/>
      <c r="V50" s="455"/>
      <c r="W50" s="456"/>
      <c r="AA50" s="54" t="str">
        <f>IF(種目情報!A43="","",種目情報!A43)</f>
        <v>男８００ｍ</v>
      </c>
      <c r="AB50" s="55" t="str">
        <f>IF(種目情報!E43="","",種目情報!E43)</f>
        <v>女円盤投(1.000kg)</v>
      </c>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196" t="s">
        <v>330</v>
      </c>
    </row>
    <row r="51" spans="1:51" hidden="1">
      <c r="A51" s="28">
        <v>41</v>
      </c>
      <c r="B51" s="200"/>
      <c r="C51" s="111"/>
      <c r="D51" s="50"/>
      <c r="E51" s="50"/>
      <c r="F51" s="50"/>
      <c r="G51" s="181"/>
      <c r="H51" s="195"/>
      <c r="I51" s="188"/>
      <c r="J51" s="50"/>
      <c r="K51" s="113"/>
      <c r="L51" s="113"/>
      <c r="M51" s="93"/>
      <c r="N51" s="51"/>
      <c r="O51" s="113"/>
      <c r="P51" s="93"/>
      <c r="Q51" s="51"/>
      <c r="R51" s="113"/>
      <c r="S51" s="203"/>
      <c r="T51" s="459"/>
      <c r="U51" s="460"/>
      <c r="V51" s="455"/>
      <c r="W51" s="456"/>
      <c r="AA51" s="54" t="str">
        <f>IF(種目情報!A44="","",種目情報!A44)</f>
        <v>男110mH(0.991m)</v>
      </c>
      <c r="AB51" s="55"/>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196" t="s">
        <v>331</v>
      </c>
    </row>
    <row r="52" spans="1:51" hidden="1">
      <c r="A52" s="28">
        <v>42</v>
      </c>
      <c r="B52" s="200"/>
      <c r="C52" s="111"/>
      <c r="D52" s="50"/>
      <c r="E52" s="50"/>
      <c r="F52" s="50"/>
      <c r="G52" s="181"/>
      <c r="H52" s="195"/>
      <c r="I52" s="188"/>
      <c r="J52" s="50"/>
      <c r="K52" s="113"/>
      <c r="L52" s="113"/>
      <c r="M52" s="93"/>
      <c r="N52" s="51"/>
      <c r="O52" s="113"/>
      <c r="P52" s="93"/>
      <c r="Q52" s="51"/>
      <c r="R52" s="113"/>
      <c r="S52" s="203"/>
      <c r="T52" s="459"/>
      <c r="U52" s="460"/>
      <c r="V52" s="455"/>
      <c r="W52" s="456"/>
      <c r="AA52" s="54" t="str">
        <f>IF(種目情報!A45="","",種目情報!A45)</f>
        <v>男110mH(1.067m)</v>
      </c>
      <c r="AB52" s="55" t="str">
        <f>IF(種目情報!E45="","",種目情報!E45)</f>
        <v>一般･高校(2日目）　⬇</v>
      </c>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196" t="s">
        <v>332</v>
      </c>
    </row>
    <row r="53" spans="1:51" hidden="1">
      <c r="A53" s="28">
        <v>43</v>
      </c>
      <c r="B53" s="200"/>
      <c r="C53" s="111"/>
      <c r="D53" s="50"/>
      <c r="E53" s="50"/>
      <c r="F53" s="50"/>
      <c r="G53" s="181"/>
      <c r="H53" s="195"/>
      <c r="I53" s="188"/>
      <c r="J53" s="50"/>
      <c r="K53" s="113"/>
      <c r="L53" s="113"/>
      <c r="M53" s="93"/>
      <c r="N53" s="51"/>
      <c r="O53" s="113"/>
      <c r="P53" s="93"/>
      <c r="Q53" s="51"/>
      <c r="R53" s="113"/>
      <c r="S53" s="203"/>
      <c r="T53" s="459"/>
      <c r="U53" s="460"/>
      <c r="V53" s="455"/>
      <c r="W53" s="456"/>
      <c r="AA53" s="54" t="str">
        <f>IF(種目情報!A46="","",種目情報!A46)</f>
        <v>男選手権5000mW</v>
      </c>
      <c r="AB53" s="55" t="str">
        <f>IF(種目情報!E46="","",種目情報!E46)</f>
        <v>女４００ｍ</v>
      </c>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196" t="s">
        <v>333</v>
      </c>
    </row>
    <row r="54" spans="1:51" hidden="1">
      <c r="A54" s="28">
        <v>44</v>
      </c>
      <c r="B54" s="200"/>
      <c r="C54" s="111"/>
      <c r="D54" s="50"/>
      <c r="E54" s="50"/>
      <c r="F54" s="50"/>
      <c r="G54" s="181"/>
      <c r="H54" s="195"/>
      <c r="I54" s="188"/>
      <c r="J54" s="50"/>
      <c r="K54" s="113"/>
      <c r="L54" s="113"/>
      <c r="M54" s="93"/>
      <c r="N54" s="51"/>
      <c r="O54" s="113"/>
      <c r="P54" s="93"/>
      <c r="Q54" s="51"/>
      <c r="R54" s="113"/>
      <c r="S54" s="203"/>
      <c r="T54" s="459"/>
      <c r="U54" s="460"/>
      <c r="V54" s="455"/>
      <c r="W54" s="456"/>
      <c r="AA54" s="54" t="str">
        <f>IF(種目情報!A47="","",種目情報!A47)</f>
        <v>男棒高跳</v>
      </c>
      <c r="AB54" s="55" t="str">
        <f>IF(種目情報!E47="","",種目情報!E47)</f>
        <v>女1500m</v>
      </c>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196" t="s">
        <v>334</v>
      </c>
    </row>
    <row r="55" spans="1:51" hidden="1">
      <c r="A55" s="28">
        <v>45</v>
      </c>
      <c r="B55" s="200"/>
      <c r="C55" s="111"/>
      <c r="D55" s="50"/>
      <c r="E55" s="50"/>
      <c r="F55" s="50"/>
      <c r="G55" s="181"/>
      <c r="H55" s="195"/>
      <c r="I55" s="188"/>
      <c r="J55" s="50"/>
      <c r="K55" s="113"/>
      <c r="L55" s="113"/>
      <c r="M55" s="93"/>
      <c r="N55" s="51"/>
      <c r="O55" s="113"/>
      <c r="P55" s="93"/>
      <c r="Q55" s="51"/>
      <c r="R55" s="113"/>
      <c r="S55" s="203"/>
      <c r="T55" s="459"/>
      <c r="U55" s="460"/>
      <c r="V55" s="455"/>
      <c r="W55" s="456"/>
      <c r="AA55" s="54" t="str">
        <f>IF(種目情報!A48="","",種目情報!A48)</f>
        <v>男三段跳</v>
      </c>
      <c r="AB55" s="55" t="str">
        <f>IF(種目情報!E48="","",種目情報!E48)</f>
        <v>女400mH(0.762m)</v>
      </c>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196" t="s">
        <v>335</v>
      </c>
    </row>
    <row r="56" spans="1:51" hidden="1">
      <c r="A56" s="28">
        <v>46</v>
      </c>
      <c r="B56" s="200"/>
      <c r="C56" s="111"/>
      <c r="D56" s="50"/>
      <c r="E56" s="50"/>
      <c r="F56" s="50"/>
      <c r="G56" s="181"/>
      <c r="H56" s="195"/>
      <c r="I56" s="188"/>
      <c r="J56" s="50"/>
      <c r="K56" s="113"/>
      <c r="L56" s="113"/>
      <c r="M56" s="93"/>
      <c r="N56" s="51"/>
      <c r="O56" s="113"/>
      <c r="P56" s="93"/>
      <c r="Q56" s="51"/>
      <c r="R56" s="113"/>
      <c r="S56" s="203"/>
      <c r="T56" s="459"/>
      <c r="U56" s="460"/>
      <c r="V56" s="455"/>
      <c r="W56" s="456"/>
      <c r="AA56" s="54" t="str">
        <f>IF(種目情報!A49="","",種目情報!A49)</f>
        <v>男高校円盤投(1.750kg)</v>
      </c>
      <c r="AB56" s="55" t="str">
        <f>IF(種目情報!E49="","",種目情報!E49)</f>
        <v>女走高跳</v>
      </c>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196" t="s">
        <v>336</v>
      </c>
    </row>
    <row r="57" spans="1:51" hidden="1">
      <c r="A57" s="28">
        <v>47</v>
      </c>
      <c r="B57" s="200"/>
      <c r="C57" s="111"/>
      <c r="D57" s="50"/>
      <c r="E57" s="50"/>
      <c r="F57" s="50"/>
      <c r="G57" s="181"/>
      <c r="H57" s="195"/>
      <c r="I57" s="188"/>
      <c r="J57" s="50"/>
      <c r="K57" s="113"/>
      <c r="L57" s="113"/>
      <c r="M57" s="93"/>
      <c r="N57" s="51"/>
      <c r="O57" s="113"/>
      <c r="P57" s="93"/>
      <c r="Q57" s="51"/>
      <c r="R57" s="113"/>
      <c r="S57" s="203"/>
      <c r="T57" s="459"/>
      <c r="U57" s="460"/>
      <c r="V57" s="455"/>
      <c r="W57" s="456"/>
      <c r="AA57" s="54" t="str">
        <f>IF(種目情報!A50="","",種目情報!A50)</f>
        <v>男高校ハンマー投(6.000kg)</v>
      </c>
      <c r="AB57" s="55" t="str">
        <f>IF(種目情報!E50="","",種目情報!E50)</f>
        <v>女三段跳</v>
      </c>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196" t="s">
        <v>337</v>
      </c>
    </row>
    <row r="58" spans="1:51" hidden="1">
      <c r="A58" s="28">
        <v>48</v>
      </c>
      <c r="B58" s="200"/>
      <c r="C58" s="111"/>
      <c r="D58" s="50"/>
      <c r="E58" s="50"/>
      <c r="F58" s="50"/>
      <c r="G58" s="181"/>
      <c r="H58" s="195"/>
      <c r="I58" s="188"/>
      <c r="J58" s="50"/>
      <c r="K58" s="113"/>
      <c r="L58" s="113"/>
      <c r="M58" s="93"/>
      <c r="N58" s="51"/>
      <c r="O58" s="113"/>
      <c r="P58" s="93"/>
      <c r="Q58" s="51"/>
      <c r="R58" s="113"/>
      <c r="S58" s="203"/>
      <c r="T58" s="459"/>
      <c r="U58" s="460"/>
      <c r="V58" s="455"/>
      <c r="W58" s="456"/>
      <c r="AA58" s="54"/>
      <c r="AB58" s="55" t="str">
        <f>IF(種目情報!E51="","",種目情報!E51)</f>
        <v>女砲丸投(4.000kg)</v>
      </c>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196" t="s">
        <v>338</v>
      </c>
    </row>
    <row r="59" spans="1:51" hidden="1">
      <c r="A59" s="28">
        <v>49</v>
      </c>
      <c r="B59" s="200"/>
      <c r="C59" s="111"/>
      <c r="D59" s="50"/>
      <c r="E59" s="50"/>
      <c r="F59" s="50"/>
      <c r="G59" s="181"/>
      <c r="H59" s="195"/>
      <c r="I59" s="188"/>
      <c r="J59" s="50"/>
      <c r="K59" s="113"/>
      <c r="L59" s="113"/>
      <c r="M59" s="93"/>
      <c r="N59" s="51"/>
      <c r="O59" s="113"/>
      <c r="P59" s="93"/>
      <c r="Q59" s="51"/>
      <c r="R59" s="113"/>
      <c r="S59" s="203"/>
      <c r="T59" s="459"/>
      <c r="U59" s="460"/>
      <c r="V59" s="455"/>
      <c r="W59" s="456"/>
      <c r="AA59" s="54" t="str">
        <f>IF(種目情報!A52="","",種目情報!A52)</f>
        <v>中学（１日目）　⬇</v>
      </c>
      <c r="AB59" s="55" t="str">
        <f>IF(種目情報!E52="","",種目情報!E52)</f>
        <v>女やり投(0.600kg)</v>
      </c>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196" t="s">
        <v>339</v>
      </c>
    </row>
    <row r="60" spans="1:51" hidden="1">
      <c r="A60" s="28">
        <v>50</v>
      </c>
      <c r="B60" s="200"/>
      <c r="C60" s="111"/>
      <c r="D60" s="50"/>
      <c r="E60" s="50"/>
      <c r="F60" s="50"/>
      <c r="G60" s="181"/>
      <c r="H60" s="195"/>
      <c r="I60" s="188"/>
      <c r="J60" s="50"/>
      <c r="K60" s="113"/>
      <c r="L60" s="113"/>
      <c r="M60" s="93"/>
      <c r="N60" s="51"/>
      <c r="O60" s="113"/>
      <c r="P60" s="93"/>
      <c r="Q60" s="51"/>
      <c r="R60" s="113"/>
      <c r="S60" s="203"/>
      <c r="T60" s="459"/>
      <c r="U60" s="460"/>
      <c r="V60" s="455"/>
      <c r="W60" s="456"/>
      <c r="AA60" s="54" t="str">
        <f>IF(種目情報!A53="","",種目情報!A53)</f>
        <v>中男１５０ｍ</v>
      </c>
      <c r="AB60" s="55"/>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196" t="s">
        <v>340</v>
      </c>
    </row>
    <row r="61" spans="1:51" hidden="1">
      <c r="A61" s="28">
        <v>51</v>
      </c>
      <c r="B61" s="200"/>
      <c r="C61" s="111"/>
      <c r="D61" s="50"/>
      <c r="E61" s="50"/>
      <c r="F61" s="50"/>
      <c r="G61" s="181"/>
      <c r="H61" s="195"/>
      <c r="I61" s="188"/>
      <c r="J61" s="50"/>
      <c r="K61" s="113"/>
      <c r="L61" s="113"/>
      <c r="M61" s="93"/>
      <c r="N61" s="51"/>
      <c r="O61" s="113"/>
      <c r="P61" s="93"/>
      <c r="Q61" s="51"/>
      <c r="R61" s="113"/>
      <c r="S61" s="203"/>
      <c r="T61" s="459"/>
      <c r="U61" s="460"/>
      <c r="V61" s="455"/>
      <c r="W61" s="456"/>
      <c r="AA61" s="54" t="str">
        <f>IF(種目情報!A54="","",種目情報!A54)</f>
        <v>男８００ｍ</v>
      </c>
      <c r="AB61" s="55" t="str">
        <f>IF(種目情報!E54="","",種目情報!E54)</f>
        <v>中学（２日目）　⬇</v>
      </c>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196" t="s">
        <v>341</v>
      </c>
    </row>
    <row r="62" spans="1:51" hidden="1">
      <c r="A62" s="28">
        <v>52</v>
      </c>
      <c r="B62" s="200"/>
      <c r="C62" s="111"/>
      <c r="D62" s="50"/>
      <c r="E62" s="50"/>
      <c r="F62" s="50"/>
      <c r="G62" s="181"/>
      <c r="H62" s="195"/>
      <c r="I62" s="188"/>
      <c r="J62" s="50"/>
      <c r="K62" s="113"/>
      <c r="L62" s="113"/>
      <c r="M62" s="93"/>
      <c r="N62" s="51"/>
      <c r="O62" s="113"/>
      <c r="P62" s="93"/>
      <c r="Q62" s="51"/>
      <c r="R62" s="113"/>
      <c r="S62" s="203"/>
      <c r="T62" s="459"/>
      <c r="U62" s="460"/>
      <c r="V62" s="455"/>
      <c r="W62" s="456"/>
      <c r="AA62" s="54" t="str">
        <f>IF(種目情報!A55="","",種目情報!A55)</f>
        <v>男中学110mH(0,914m)</v>
      </c>
      <c r="AB62" s="55" t="str">
        <f>IF(種目情報!E55="","",種目情報!E55)</f>
        <v>女４００ｍ</v>
      </c>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196" t="s">
        <v>342</v>
      </c>
    </row>
    <row r="63" spans="1:51" hidden="1">
      <c r="A63" s="28">
        <v>53</v>
      </c>
      <c r="B63" s="200"/>
      <c r="C63" s="111"/>
      <c r="D63" s="50"/>
      <c r="E63" s="50"/>
      <c r="F63" s="50"/>
      <c r="G63" s="181"/>
      <c r="H63" s="195"/>
      <c r="I63" s="188"/>
      <c r="J63" s="50"/>
      <c r="K63" s="113"/>
      <c r="L63" s="113"/>
      <c r="M63" s="93"/>
      <c r="N63" s="51"/>
      <c r="O63" s="113"/>
      <c r="P63" s="93"/>
      <c r="Q63" s="51"/>
      <c r="R63" s="113"/>
      <c r="S63" s="203"/>
      <c r="T63" s="459"/>
      <c r="U63" s="460"/>
      <c r="V63" s="455"/>
      <c r="W63" s="456"/>
      <c r="AA63" s="54" t="str">
        <f>IF(種目情報!A56="","",種目情報!A56)</f>
        <v>男110mH(0.991m)</v>
      </c>
      <c r="AB63" s="55" t="str">
        <f>IF(種目情報!E56="","",種目情報!E56)</f>
        <v>女1500m</v>
      </c>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196" t="s">
        <v>343</v>
      </c>
    </row>
    <row r="64" spans="1:51" hidden="1">
      <c r="A64" s="28">
        <v>54</v>
      </c>
      <c r="B64" s="200"/>
      <c r="C64" s="111"/>
      <c r="D64" s="50"/>
      <c r="E64" s="50"/>
      <c r="F64" s="50"/>
      <c r="G64" s="181"/>
      <c r="H64" s="195"/>
      <c r="I64" s="188"/>
      <c r="J64" s="50"/>
      <c r="K64" s="113"/>
      <c r="L64" s="113"/>
      <c r="M64" s="93"/>
      <c r="N64" s="51"/>
      <c r="O64" s="113"/>
      <c r="P64" s="93"/>
      <c r="Q64" s="51"/>
      <c r="R64" s="113"/>
      <c r="S64" s="203"/>
      <c r="T64" s="459"/>
      <c r="U64" s="460"/>
      <c r="V64" s="455"/>
      <c r="W64" s="456"/>
      <c r="AA64" s="54" t="str">
        <f>IF(種目情報!A57="","",種目情報!A57)</f>
        <v>男棒高跳</v>
      </c>
      <c r="AB64" s="55" t="str">
        <f>IF(種目情報!E57="","",種目情報!E57)</f>
        <v>女走高跳</v>
      </c>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196" t="s">
        <v>344</v>
      </c>
    </row>
    <row r="65" spans="1:51" hidden="1">
      <c r="A65" s="28">
        <v>55</v>
      </c>
      <c r="B65" s="200"/>
      <c r="C65" s="111"/>
      <c r="D65" s="50"/>
      <c r="E65" s="50"/>
      <c r="F65" s="50"/>
      <c r="G65" s="181"/>
      <c r="H65" s="195"/>
      <c r="I65" s="188"/>
      <c r="J65" s="50"/>
      <c r="K65" s="113"/>
      <c r="L65" s="113"/>
      <c r="M65" s="93"/>
      <c r="N65" s="51"/>
      <c r="O65" s="113"/>
      <c r="P65" s="93"/>
      <c r="Q65" s="51"/>
      <c r="R65" s="113"/>
      <c r="S65" s="203"/>
      <c r="T65" s="459"/>
      <c r="U65" s="460"/>
      <c r="V65" s="455"/>
      <c r="W65" s="456"/>
      <c r="AA65" s="54" t="str">
        <f>IF(種目情報!A58="","",種目情報!A58)</f>
        <v>男三段跳</v>
      </c>
      <c r="AB65" s="55" t="str">
        <f>IF(種目情報!E58="","",種目情報!E58)</f>
        <v>女三段跳</v>
      </c>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196" t="s">
        <v>345</v>
      </c>
    </row>
    <row r="66" spans="1:51" hidden="1">
      <c r="A66" s="28">
        <v>56</v>
      </c>
      <c r="B66" s="200"/>
      <c r="C66" s="111"/>
      <c r="D66" s="50"/>
      <c r="E66" s="50"/>
      <c r="F66" s="50"/>
      <c r="G66" s="181"/>
      <c r="H66" s="195"/>
      <c r="I66" s="188"/>
      <c r="J66" s="50"/>
      <c r="K66" s="113"/>
      <c r="L66" s="113"/>
      <c r="M66" s="93"/>
      <c r="N66" s="51"/>
      <c r="O66" s="113"/>
      <c r="P66" s="93"/>
      <c r="Q66" s="51"/>
      <c r="R66" s="113"/>
      <c r="S66" s="203"/>
      <c r="T66" s="459"/>
      <c r="U66" s="460"/>
      <c r="V66" s="455"/>
      <c r="W66" s="456"/>
      <c r="AA66" s="54" t="str">
        <f>IF(種目情報!A59="","",種目情報!A59)</f>
        <v>男中学円盤投(1.500kg)</v>
      </c>
      <c r="AB66" s="55" t="str">
        <f>IF(種目情報!E59="","",種目情報!E59)</f>
        <v>女中学砲丸投(2.721kg)</v>
      </c>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196" t="s">
        <v>346</v>
      </c>
    </row>
    <row r="67" spans="1:51" hidden="1">
      <c r="A67" s="28">
        <v>57</v>
      </c>
      <c r="B67" s="200"/>
      <c r="C67" s="111"/>
      <c r="D67" s="50"/>
      <c r="E67" s="50"/>
      <c r="F67" s="50"/>
      <c r="G67" s="181"/>
      <c r="H67" s="195"/>
      <c r="I67" s="188"/>
      <c r="J67" s="50"/>
      <c r="K67" s="113"/>
      <c r="L67" s="113"/>
      <c r="M67" s="93"/>
      <c r="N67" s="51"/>
      <c r="O67" s="113"/>
      <c r="P67" s="93"/>
      <c r="Q67" s="51"/>
      <c r="R67" s="113"/>
      <c r="S67" s="203"/>
      <c r="T67" s="459"/>
      <c r="U67" s="460"/>
      <c r="V67" s="455"/>
      <c r="W67" s="456"/>
      <c r="AA67" s="54"/>
      <c r="AB67" s="55"/>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196" t="s">
        <v>347</v>
      </c>
    </row>
    <row r="68" spans="1:51" hidden="1">
      <c r="A68" s="28">
        <v>58</v>
      </c>
      <c r="B68" s="200"/>
      <c r="C68" s="111"/>
      <c r="D68" s="50"/>
      <c r="E68" s="50"/>
      <c r="F68" s="50"/>
      <c r="G68" s="181"/>
      <c r="H68" s="195"/>
      <c r="I68" s="188"/>
      <c r="J68" s="50"/>
      <c r="K68" s="113"/>
      <c r="L68" s="113"/>
      <c r="M68" s="93"/>
      <c r="N68" s="51"/>
      <c r="O68" s="113"/>
      <c r="P68" s="93"/>
      <c r="Q68" s="51"/>
      <c r="R68" s="113"/>
      <c r="S68" s="203"/>
      <c r="T68" s="459"/>
      <c r="U68" s="460"/>
      <c r="V68" s="455"/>
      <c r="W68" s="456"/>
      <c r="AA68" s="54" t="str">
        <f>IF(種目情報!A61="","",種目情報!A61)</f>
        <v>一般(２日目）　⬇</v>
      </c>
      <c r="AB68" s="55" t="str">
        <f>IF(種目情報!E61="","",種目情報!E61)</f>
        <v/>
      </c>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196" t="s">
        <v>348</v>
      </c>
    </row>
    <row r="69" spans="1:51" hidden="1">
      <c r="A69" s="28">
        <v>59</v>
      </c>
      <c r="B69" s="200"/>
      <c r="C69" s="111"/>
      <c r="D69" s="50"/>
      <c r="E69" s="50"/>
      <c r="F69" s="50"/>
      <c r="G69" s="181"/>
      <c r="H69" s="195"/>
      <c r="I69" s="188"/>
      <c r="J69" s="50"/>
      <c r="K69" s="113"/>
      <c r="L69" s="113"/>
      <c r="M69" s="93"/>
      <c r="N69" s="51"/>
      <c r="O69" s="113"/>
      <c r="P69" s="93"/>
      <c r="Q69" s="51"/>
      <c r="R69" s="113"/>
      <c r="S69" s="203"/>
      <c r="T69" s="459"/>
      <c r="U69" s="460"/>
      <c r="V69" s="455"/>
      <c r="W69" s="456"/>
      <c r="AA69" s="54" t="str">
        <f>IF(種目情報!A62="","",種目情報!A62)</f>
        <v>男４００ｍ</v>
      </c>
      <c r="AB69" s="55" t="str">
        <f>IF(種目情報!E62="","",種目情報!E62)</f>
        <v/>
      </c>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196" t="s">
        <v>349</v>
      </c>
    </row>
    <row r="70" spans="1:51" hidden="1">
      <c r="A70" s="28">
        <v>60</v>
      </c>
      <c r="B70" s="200"/>
      <c r="C70" s="111"/>
      <c r="D70" s="50"/>
      <c r="E70" s="50"/>
      <c r="F70" s="50"/>
      <c r="G70" s="181"/>
      <c r="H70" s="195"/>
      <c r="I70" s="188"/>
      <c r="J70" s="50"/>
      <c r="K70" s="113"/>
      <c r="L70" s="113"/>
      <c r="M70" s="93"/>
      <c r="N70" s="51"/>
      <c r="O70" s="113"/>
      <c r="P70" s="93"/>
      <c r="Q70" s="51"/>
      <c r="R70" s="113"/>
      <c r="S70" s="203"/>
      <c r="T70" s="459"/>
      <c r="U70" s="460"/>
      <c r="V70" s="455"/>
      <c r="W70" s="456"/>
      <c r="AA70" s="54" t="str">
        <f>IF(種目情報!A63="","",種目情報!A63)</f>
        <v>男1500m</v>
      </c>
      <c r="AB70" s="55" t="str">
        <f>IF(種目情報!E63="","",種目情報!E63)</f>
        <v/>
      </c>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196" t="s">
        <v>350</v>
      </c>
    </row>
    <row r="71" spans="1:51" hidden="1">
      <c r="A71" s="28">
        <v>61</v>
      </c>
      <c r="B71" s="200"/>
      <c r="C71" s="111"/>
      <c r="D71" s="50"/>
      <c r="E71" s="50"/>
      <c r="F71" s="50"/>
      <c r="G71" s="181"/>
      <c r="H71" s="195"/>
      <c r="I71" s="188"/>
      <c r="J71" s="50"/>
      <c r="K71" s="113"/>
      <c r="L71" s="113"/>
      <c r="M71" s="93"/>
      <c r="N71" s="51"/>
      <c r="O71" s="113"/>
      <c r="P71" s="93"/>
      <c r="Q71" s="51"/>
      <c r="R71" s="113"/>
      <c r="S71" s="203"/>
      <c r="T71" s="459"/>
      <c r="U71" s="460"/>
      <c r="V71" s="455"/>
      <c r="W71" s="456"/>
      <c r="AA71" s="54" t="str">
        <f>IF(種目情報!A64="","",種目情報!A64)</f>
        <v>男400mH(0.914m)</v>
      </c>
      <c r="AB71" s="55" t="str">
        <f>IF(種目情報!E64="","",種目情報!E64)</f>
        <v/>
      </c>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196" t="s">
        <v>351</v>
      </c>
    </row>
    <row r="72" spans="1:51" hidden="1">
      <c r="A72" s="28">
        <v>62</v>
      </c>
      <c r="B72" s="200"/>
      <c r="C72" s="111"/>
      <c r="D72" s="50"/>
      <c r="E72" s="50"/>
      <c r="F72" s="50"/>
      <c r="G72" s="181"/>
      <c r="H72" s="195"/>
      <c r="I72" s="188"/>
      <c r="J72" s="50"/>
      <c r="K72" s="113"/>
      <c r="L72" s="113"/>
      <c r="M72" s="93"/>
      <c r="N72" s="51"/>
      <c r="O72" s="113"/>
      <c r="P72" s="93"/>
      <c r="Q72" s="51"/>
      <c r="R72" s="113"/>
      <c r="S72" s="203"/>
      <c r="T72" s="459"/>
      <c r="U72" s="460"/>
      <c r="V72" s="455"/>
      <c r="W72" s="456"/>
      <c r="AA72" s="54" t="str">
        <f>IF(種目情報!A65="","",種目情報!A65)</f>
        <v>男選手権10000m</v>
      </c>
      <c r="AB72" s="55" t="str">
        <f>IF(種目情報!E65="","",種目情報!E65)</f>
        <v/>
      </c>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196" t="s">
        <v>352</v>
      </c>
    </row>
    <row r="73" spans="1:51" hidden="1">
      <c r="A73" s="28">
        <v>63</v>
      </c>
      <c r="B73" s="200"/>
      <c r="C73" s="111"/>
      <c r="D73" s="50"/>
      <c r="E73" s="50"/>
      <c r="F73" s="50"/>
      <c r="G73" s="181"/>
      <c r="H73" s="195"/>
      <c r="I73" s="188"/>
      <c r="J73" s="50"/>
      <c r="K73" s="113"/>
      <c r="L73" s="113"/>
      <c r="M73" s="93"/>
      <c r="N73" s="51"/>
      <c r="O73" s="113"/>
      <c r="P73" s="93"/>
      <c r="Q73" s="51"/>
      <c r="R73" s="113"/>
      <c r="S73" s="203"/>
      <c r="T73" s="459"/>
      <c r="U73" s="460"/>
      <c r="V73" s="455"/>
      <c r="W73" s="456"/>
      <c r="AA73" s="54" t="str">
        <f>IF(種目情報!A66="","",種目情報!A66)</f>
        <v>男走高跳</v>
      </c>
      <c r="AB73" s="55" t="str">
        <f>IF(種目情報!E66="","",種目情報!E66)</f>
        <v/>
      </c>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196" t="s">
        <v>353</v>
      </c>
    </row>
    <row r="74" spans="1:51" hidden="1">
      <c r="A74" s="28">
        <v>64</v>
      </c>
      <c r="B74" s="200"/>
      <c r="C74" s="111"/>
      <c r="D74" s="50"/>
      <c r="E74" s="50"/>
      <c r="F74" s="50"/>
      <c r="G74" s="181"/>
      <c r="H74" s="195"/>
      <c r="I74" s="188"/>
      <c r="J74" s="50"/>
      <c r="K74" s="113"/>
      <c r="L74" s="113"/>
      <c r="M74" s="93"/>
      <c r="N74" s="51"/>
      <c r="O74" s="113"/>
      <c r="P74" s="93"/>
      <c r="Q74" s="51"/>
      <c r="R74" s="113"/>
      <c r="S74" s="203"/>
      <c r="T74" s="459"/>
      <c r="U74" s="460"/>
      <c r="V74" s="455"/>
      <c r="W74" s="456"/>
      <c r="AA74" s="54" t="str">
        <f>IF(種目情報!A67="","",種目情報!A67)</f>
        <v>男走幅跳</v>
      </c>
      <c r="AB74" s="55" t="str">
        <f>IF(種目情報!E67="","",種目情報!E67)</f>
        <v/>
      </c>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196" t="s">
        <v>354</v>
      </c>
    </row>
    <row r="75" spans="1:51" hidden="1">
      <c r="A75" s="28">
        <v>65</v>
      </c>
      <c r="B75" s="200"/>
      <c r="C75" s="111"/>
      <c r="D75" s="50"/>
      <c r="E75" s="50"/>
      <c r="F75" s="50"/>
      <c r="G75" s="181"/>
      <c r="H75" s="195"/>
      <c r="I75" s="188"/>
      <c r="J75" s="50"/>
      <c r="K75" s="113"/>
      <c r="L75" s="113"/>
      <c r="M75" s="93"/>
      <c r="N75" s="51"/>
      <c r="O75" s="113"/>
      <c r="P75" s="93"/>
      <c r="Q75" s="51"/>
      <c r="R75" s="113"/>
      <c r="S75" s="203"/>
      <c r="T75" s="459"/>
      <c r="U75" s="460"/>
      <c r="V75" s="455"/>
      <c r="W75" s="456"/>
      <c r="AA75" s="54" t="str">
        <f>IF(種目情報!A68="","",種目情報!A68)</f>
        <v>男砲丸投(7.260kg)</v>
      </c>
      <c r="AB75" s="55" t="str">
        <f>IF(種目情報!E68="","",種目情報!E68)</f>
        <v/>
      </c>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196" t="s">
        <v>355</v>
      </c>
    </row>
    <row r="76" spans="1:51" hidden="1">
      <c r="A76" s="28">
        <v>66</v>
      </c>
      <c r="B76" s="200"/>
      <c r="C76" s="111"/>
      <c r="D76" s="50"/>
      <c r="E76" s="50"/>
      <c r="F76" s="50"/>
      <c r="G76" s="181"/>
      <c r="H76" s="195"/>
      <c r="I76" s="188"/>
      <c r="J76" s="50"/>
      <c r="K76" s="113"/>
      <c r="L76" s="113"/>
      <c r="M76" s="93"/>
      <c r="N76" s="51"/>
      <c r="O76" s="113"/>
      <c r="P76" s="93"/>
      <c r="Q76" s="51"/>
      <c r="R76" s="113"/>
      <c r="S76" s="203"/>
      <c r="T76" s="459"/>
      <c r="U76" s="460"/>
      <c r="V76" s="455"/>
      <c r="W76" s="456"/>
      <c r="AA76" s="54" t="str">
        <f>IF(種目情報!A69="","",種目情報!A69)</f>
        <v>男やり投(0.800kg)</v>
      </c>
      <c r="AB76" s="55" t="str">
        <f>IF(種目情報!E69="","",種目情報!E69)</f>
        <v/>
      </c>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196" t="s">
        <v>356</v>
      </c>
    </row>
    <row r="77" spans="1:51" hidden="1">
      <c r="A77" s="28">
        <v>67</v>
      </c>
      <c r="B77" s="200"/>
      <c r="C77" s="111"/>
      <c r="D77" s="50"/>
      <c r="E77" s="50"/>
      <c r="F77" s="50"/>
      <c r="G77" s="181"/>
      <c r="H77" s="195"/>
      <c r="I77" s="188"/>
      <c r="J77" s="50"/>
      <c r="K77" s="113"/>
      <c r="L77" s="113"/>
      <c r="M77" s="93"/>
      <c r="N77" s="51"/>
      <c r="O77" s="113"/>
      <c r="P77" s="93"/>
      <c r="Q77" s="51"/>
      <c r="R77" s="113"/>
      <c r="S77" s="203"/>
      <c r="T77" s="459"/>
      <c r="U77" s="460"/>
      <c r="V77" s="455"/>
      <c r="W77" s="456"/>
      <c r="AA77" s="54"/>
      <c r="AB77" s="55" t="str">
        <f>IF(種目情報!E70="","",種目情報!E70)</f>
        <v/>
      </c>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196" t="s">
        <v>357</v>
      </c>
    </row>
    <row r="78" spans="1:51" hidden="1">
      <c r="A78" s="28">
        <v>68</v>
      </c>
      <c r="B78" s="200"/>
      <c r="C78" s="111"/>
      <c r="D78" s="50"/>
      <c r="E78" s="50"/>
      <c r="F78" s="50"/>
      <c r="G78" s="181"/>
      <c r="H78" s="195"/>
      <c r="I78" s="188"/>
      <c r="J78" s="50"/>
      <c r="K78" s="113"/>
      <c r="L78" s="113"/>
      <c r="M78" s="93"/>
      <c r="N78" s="51"/>
      <c r="O78" s="113"/>
      <c r="P78" s="93"/>
      <c r="Q78" s="51"/>
      <c r="R78" s="113"/>
      <c r="S78" s="203"/>
      <c r="T78" s="459"/>
      <c r="U78" s="460"/>
      <c r="V78" s="455"/>
      <c r="W78" s="456"/>
      <c r="AA78" s="54" t="str">
        <f>IF(種目情報!A71="","",種目情報!A71)</f>
        <v>高校（２日目）　⬇</v>
      </c>
      <c r="AB78" s="55" t="str">
        <f>IF(種目情報!E71="","",種目情報!E71)</f>
        <v/>
      </c>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196" t="s">
        <v>358</v>
      </c>
    </row>
    <row r="79" spans="1:51" hidden="1">
      <c r="A79" s="28">
        <v>69</v>
      </c>
      <c r="B79" s="200"/>
      <c r="C79" s="111"/>
      <c r="D79" s="50"/>
      <c r="E79" s="50"/>
      <c r="F79" s="50"/>
      <c r="G79" s="181"/>
      <c r="H79" s="195"/>
      <c r="I79" s="188"/>
      <c r="J79" s="50"/>
      <c r="K79" s="113"/>
      <c r="L79" s="113"/>
      <c r="M79" s="93"/>
      <c r="N79" s="51"/>
      <c r="O79" s="113"/>
      <c r="P79" s="93"/>
      <c r="Q79" s="51"/>
      <c r="R79" s="113"/>
      <c r="S79" s="203"/>
      <c r="T79" s="459"/>
      <c r="U79" s="460"/>
      <c r="V79" s="455"/>
      <c r="W79" s="456"/>
      <c r="AA79" s="54" t="str">
        <f>IF(種目情報!A72="","",種目情報!A72)</f>
        <v>男４００ｍ</v>
      </c>
      <c r="AB79" s="55" t="str">
        <f>IF(種目情報!E72="","",種目情報!E72)</f>
        <v/>
      </c>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196" t="s">
        <v>359</v>
      </c>
    </row>
    <row r="80" spans="1:51" hidden="1">
      <c r="A80" s="28">
        <v>70</v>
      </c>
      <c r="B80" s="200"/>
      <c r="C80" s="111"/>
      <c r="D80" s="50"/>
      <c r="E80" s="50"/>
      <c r="F80" s="50"/>
      <c r="G80" s="181"/>
      <c r="H80" s="195"/>
      <c r="I80" s="188"/>
      <c r="J80" s="50"/>
      <c r="K80" s="113"/>
      <c r="L80" s="113"/>
      <c r="M80" s="93"/>
      <c r="N80" s="51"/>
      <c r="O80" s="113"/>
      <c r="P80" s="93"/>
      <c r="Q80" s="51"/>
      <c r="R80" s="113"/>
      <c r="S80" s="203"/>
      <c r="T80" s="459"/>
      <c r="U80" s="460"/>
      <c r="V80" s="455"/>
      <c r="W80" s="456"/>
      <c r="AA80" s="54" t="str">
        <f>IF(種目情報!A73="","",種目情報!A73)</f>
        <v>男1500m</v>
      </c>
      <c r="AB80" s="55" t="str">
        <f>IF(種目情報!E73="","",種目情報!E73)</f>
        <v/>
      </c>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196" t="s">
        <v>360</v>
      </c>
    </row>
    <row r="81" spans="1:51" hidden="1">
      <c r="A81" s="28">
        <v>71</v>
      </c>
      <c r="B81" s="200"/>
      <c r="C81" s="111"/>
      <c r="D81" s="50"/>
      <c r="E81" s="50"/>
      <c r="F81" s="50"/>
      <c r="G81" s="181"/>
      <c r="H81" s="195"/>
      <c r="I81" s="188"/>
      <c r="J81" s="50"/>
      <c r="K81" s="113"/>
      <c r="L81" s="113"/>
      <c r="M81" s="93"/>
      <c r="N81" s="51"/>
      <c r="O81" s="113"/>
      <c r="P81" s="93"/>
      <c r="Q81" s="51"/>
      <c r="R81" s="113"/>
      <c r="S81" s="203"/>
      <c r="T81" s="459"/>
      <c r="U81" s="460"/>
      <c r="V81" s="455"/>
      <c r="W81" s="456"/>
      <c r="AA81" s="54" t="str">
        <f>IF(種目情報!A74="","",種目情報!A74)</f>
        <v>男400mH(0.914m)</v>
      </c>
      <c r="AB81" s="55" t="str">
        <f>IF(種目情報!E74="","",種目情報!E74)</f>
        <v/>
      </c>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196" t="s">
        <v>361</v>
      </c>
    </row>
    <row r="82" spans="1:51" hidden="1">
      <c r="A82" s="28">
        <v>72</v>
      </c>
      <c r="B82" s="200"/>
      <c r="C82" s="111"/>
      <c r="D82" s="50"/>
      <c r="E82" s="50"/>
      <c r="F82" s="50"/>
      <c r="G82" s="181"/>
      <c r="H82" s="195"/>
      <c r="I82" s="188"/>
      <c r="J82" s="50"/>
      <c r="K82" s="113"/>
      <c r="L82" s="113"/>
      <c r="M82" s="93"/>
      <c r="N82" s="51"/>
      <c r="O82" s="113"/>
      <c r="P82" s="93"/>
      <c r="Q82" s="51"/>
      <c r="R82" s="113"/>
      <c r="S82" s="203"/>
      <c r="T82" s="459"/>
      <c r="U82" s="460"/>
      <c r="V82" s="455"/>
      <c r="W82" s="456"/>
      <c r="AA82" s="54" t="str">
        <f>IF(種目情報!A75="","",種目情報!A75)</f>
        <v>男選手権10000m</v>
      </c>
      <c r="AB82" s="55" t="str">
        <f>IF(種目情報!E75="","",種目情報!E75)</f>
        <v/>
      </c>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196" t="s">
        <v>362</v>
      </c>
    </row>
    <row r="83" spans="1:51" hidden="1">
      <c r="A83" s="28">
        <v>73</v>
      </c>
      <c r="B83" s="200"/>
      <c r="C83" s="111"/>
      <c r="D83" s="50"/>
      <c r="E83" s="50"/>
      <c r="F83" s="50"/>
      <c r="G83" s="181"/>
      <c r="H83" s="195"/>
      <c r="I83" s="188"/>
      <c r="J83" s="50"/>
      <c r="K83" s="113"/>
      <c r="L83" s="113"/>
      <c r="M83" s="93"/>
      <c r="N83" s="51"/>
      <c r="O83" s="113"/>
      <c r="P83" s="93"/>
      <c r="Q83" s="51"/>
      <c r="R83" s="113"/>
      <c r="S83" s="203"/>
      <c r="T83" s="459"/>
      <c r="U83" s="460"/>
      <c r="V83" s="455"/>
      <c r="W83" s="456"/>
      <c r="AA83" s="54" t="str">
        <f>IF(種目情報!A76="","",種目情報!A76)</f>
        <v>男走高跳</v>
      </c>
      <c r="AB83" s="55" t="str">
        <f>IF(種目情報!E76="","",種目情報!E76)</f>
        <v/>
      </c>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196" t="s">
        <v>363</v>
      </c>
    </row>
    <row r="84" spans="1:51" hidden="1">
      <c r="A84" s="28">
        <v>74</v>
      </c>
      <c r="B84" s="200"/>
      <c r="C84" s="111"/>
      <c r="D84" s="50"/>
      <c r="E84" s="50"/>
      <c r="F84" s="50"/>
      <c r="G84" s="181"/>
      <c r="H84" s="195"/>
      <c r="I84" s="188"/>
      <c r="J84" s="50"/>
      <c r="K84" s="113"/>
      <c r="L84" s="113"/>
      <c r="M84" s="93"/>
      <c r="N84" s="51"/>
      <c r="O84" s="113"/>
      <c r="P84" s="93"/>
      <c r="Q84" s="51"/>
      <c r="R84" s="113"/>
      <c r="S84" s="203"/>
      <c r="T84" s="459"/>
      <c r="U84" s="460"/>
      <c r="V84" s="455"/>
      <c r="W84" s="456"/>
      <c r="AA84" s="54" t="str">
        <f>IF(種目情報!A77="","",種目情報!A77)</f>
        <v>男走幅跳</v>
      </c>
      <c r="AB84" s="55" t="str">
        <f>IF(種目情報!E77="","",種目情報!E77)</f>
        <v/>
      </c>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196" t="s">
        <v>364</v>
      </c>
    </row>
    <row r="85" spans="1:51" hidden="1">
      <c r="A85" s="28">
        <v>75</v>
      </c>
      <c r="B85" s="200"/>
      <c r="C85" s="111"/>
      <c r="D85" s="50"/>
      <c r="E85" s="50"/>
      <c r="F85" s="50"/>
      <c r="G85" s="181"/>
      <c r="H85" s="195"/>
      <c r="I85" s="188"/>
      <c r="J85" s="50"/>
      <c r="K85" s="113"/>
      <c r="L85" s="113"/>
      <c r="M85" s="93"/>
      <c r="N85" s="51"/>
      <c r="O85" s="113"/>
      <c r="P85" s="93"/>
      <c r="Q85" s="51"/>
      <c r="R85" s="113"/>
      <c r="S85" s="203"/>
      <c r="T85" s="459"/>
      <c r="U85" s="460"/>
      <c r="V85" s="455"/>
      <c r="W85" s="456"/>
      <c r="AA85" s="54" t="str">
        <f>IF(種目情報!A78="","",種目情報!A78)</f>
        <v>男高校砲丸投(6.000kg)</v>
      </c>
      <c r="AB85" s="55" t="str">
        <f>IF(種目情報!E78="","",種目情報!E78)</f>
        <v/>
      </c>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196" t="s">
        <v>365</v>
      </c>
    </row>
    <row r="86" spans="1:51" hidden="1">
      <c r="A86" s="28">
        <v>76</v>
      </c>
      <c r="B86" s="200"/>
      <c r="C86" s="111"/>
      <c r="D86" s="50"/>
      <c r="E86" s="50"/>
      <c r="F86" s="50"/>
      <c r="G86" s="181"/>
      <c r="H86" s="195"/>
      <c r="I86" s="188"/>
      <c r="J86" s="50"/>
      <c r="K86" s="113"/>
      <c r="L86" s="113"/>
      <c r="M86" s="93"/>
      <c r="N86" s="51"/>
      <c r="O86" s="113"/>
      <c r="P86" s="93"/>
      <c r="Q86" s="51"/>
      <c r="R86" s="113"/>
      <c r="S86" s="203"/>
      <c r="T86" s="459"/>
      <c r="U86" s="460"/>
      <c r="V86" s="455"/>
      <c r="W86" s="456"/>
      <c r="AA86" s="54" t="str">
        <f>IF(種目情報!A79="","",種目情報!A79)</f>
        <v>男やり投(0.800kg)</v>
      </c>
      <c r="AB86" s="55" t="str">
        <f>IF(種目情報!E79="","",種目情報!E79)</f>
        <v/>
      </c>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196" t="s">
        <v>366</v>
      </c>
    </row>
    <row r="87" spans="1:51" hidden="1">
      <c r="A87" s="28">
        <v>77</v>
      </c>
      <c r="B87" s="200"/>
      <c r="C87" s="111"/>
      <c r="D87" s="50"/>
      <c r="E87" s="50"/>
      <c r="F87" s="50"/>
      <c r="G87" s="181"/>
      <c r="H87" s="195"/>
      <c r="I87" s="188"/>
      <c r="J87" s="50"/>
      <c r="K87" s="113"/>
      <c r="L87" s="113"/>
      <c r="M87" s="93"/>
      <c r="N87" s="51"/>
      <c r="O87" s="113"/>
      <c r="P87" s="93"/>
      <c r="Q87" s="51"/>
      <c r="R87" s="113"/>
      <c r="S87" s="203"/>
      <c r="T87" s="459"/>
      <c r="U87" s="460"/>
      <c r="V87" s="455"/>
      <c r="W87" s="456"/>
      <c r="AA87" s="54"/>
      <c r="AB87" s="55" t="str">
        <f>IF(種目情報!E80="","",種目情報!E80)</f>
        <v/>
      </c>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196" t="s">
        <v>367</v>
      </c>
    </row>
    <row r="88" spans="1:51" hidden="1">
      <c r="A88" s="28">
        <v>78</v>
      </c>
      <c r="B88" s="200"/>
      <c r="C88" s="111"/>
      <c r="D88" s="50"/>
      <c r="E88" s="50"/>
      <c r="F88" s="50"/>
      <c r="G88" s="181"/>
      <c r="H88" s="195"/>
      <c r="I88" s="188"/>
      <c r="J88" s="50"/>
      <c r="K88" s="113"/>
      <c r="L88" s="113"/>
      <c r="M88" s="93"/>
      <c r="N88" s="51"/>
      <c r="O88" s="113"/>
      <c r="P88" s="93"/>
      <c r="Q88" s="51"/>
      <c r="R88" s="113"/>
      <c r="S88" s="203"/>
      <c r="T88" s="459"/>
      <c r="U88" s="460"/>
      <c r="V88" s="455"/>
      <c r="W88" s="456"/>
      <c r="AA88" s="54" t="str">
        <f>IF(種目情報!A81="","",種目情報!A81)</f>
        <v>中学（2日目）　⬇</v>
      </c>
      <c r="AB88" s="55" t="str">
        <f>IF(種目情報!E81="","",種目情報!E81)</f>
        <v/>
      </c>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196" t="s">
        <v>368</v>
      </c>
    </row>
    <row r="89" spans="1:51" hidden="1">
      <c r="A89" s="28">
        <v>79</v>
      </c>
      <c r="B89" s="200"/>
      <c r="C89" s="111"/>
      <c r="D89" s="50"/>
      <c r="E89" s="50"/>
      <c r="F89" s="50"/>
      <c r="G89" s="181"/>
      <c r="H89" s="195"/>
      <c r="I89" s="188"/>
      <c r="J89" s="50"/>
      <c r="K89" s="113"/>
      <c r="L89" s="113"/>
      <c r="M89" s="93"/>
      <c r="N89" s="51"/>
      <c r="O89" s="113"/>
      <c r="P89" s="93"/>
      <c r="Q89" s="51"/>
      <c r="R89" s="113"/>
      <c r="S89" s="203"/>
      <c r="T89" s="459"/>
      <c r="U89" s="460"/>
      <c r="V89" s="455"/>
      <c r="W89" s="456"/>
      <c r="AA89" s="54" t="str">
        <f>IF(種目情報!A82="","",種目情報!A82)</f>
        <v>男４００ｍ</v>
      </c>
      <c r="AB89" s="55" t="str">
        <f>IF(種目情報!E82="","",種目情報!E82)</f>
        <v/>
      </c>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196" t="s">
        <v>369</v>
      </c>
    </row>
    <row r="90" spans="1:51" hidden="1">
      <c r="A90" s="28">
        <v>80</v>
      </c>
      <c r="B90" s="200"/>
      <c r="C90" s="111"/>
      <c r="D90" s="50"/>
      <c r="E90" s="50"/>
      <c r="F90" s="50"/>
      <c r="G90" s="181"/>
      <c r="H90" s="195"/>
      <c r="I90" s="188"/>
      <c r="J90" s="50"/>
      <c r="K90" s="113"/>
      <c r="L90" s="113"/>
      <c r="M90" s="93"/>
      <c r="N90" s="51"/>
      <c r="O90" s="113"/>
      <c r="P90" s="93"/>
      <c r="Q90" s="51"/>
      <c r="R90" s="113"/>
      <c r="S90" s="203"/>
      <c r="T90" s="459"/>
      <c r="U90" s="460"/>
      <c r="V90" s="455"/>
      <c r="W90" s="456"/>
      <c r="AA90" s="54" t="str">
        <f>IF(種目情報!A83="","",種目情報!A83)</f>
        <v>男1500m</v>
      </c>
      <c r="AB90" s="55" t="str">
        <f>IF(種目情報!E83="","",種目情報!E83)</f>
        <v/>
      </c>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196" t="s">
        <v>370</v>
      </c>
    </row>
    <row r="91" spans="1:51" hidden="1">
      <c r="A91" s="28">
        <v>81</v>
      </c>
      <c r="B91" s="200"/>
      <c r="C91" s="111"/>
      <c r="D91" s="50"/>
      <c r="E91" s="50"/>
      <c r="F91" s="50"/>
      <c r="G91" s="181"/>
      <c r="H91" s="195"/>
      <c r="I91" s="188"/>
      <c r="J91" s="50"/>
      <c r="K91" s="113"/>
      <c r="L91" s="113"/>
      <c r="M91" s="93"/>
      <c r="N91" s="51"/>
      <c r="O91" s="113"/>
      <c r="P91" s="93"/>
      <c r="Q91" s="51"/>
      <c r="R91" s="113"/>
      <c r="S91" s="203"/>
      <c r="T91" s="459"/>
      <c r="U91" s="460"/>
      <c r="V91" s="455"/>
      <c r="W91" s="456"/>
      <c r="AA91" s="54" t="str">
        <f>IF(種目情報!A84="","",種目情報!A84)</f>
        <v>男走高跳</v>
      </c>
      <c r="AB91" s="55" t="str">
        <f>IF(種目情報!E84="","",種目情報!E84)</f>
        <v/>
      </c>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196" t="s">
        <v>371</v>
      </c>
    </row>
    <row r="92" spans="1:51" hidden="1">
      <c r="A92" s="28">
        <v>82</v>
      </c>
      <c r="B92" s="200"/>
      <c r="C92" s="111"/>
      <c r="D92" s="50"/>
      <c r="E92" s="50"/>
      <c r="F92" s="50"/>
      <c r="G92" s="181"/>
      <c r="H92" s="195"/>
      <c r="I92" s="188"/>
      <c r="J92" s="50"/>
      <c r="K92" s="113"/>
      <c r="L92" s="113"/>
      <c r="M92" s="93"/>
      <c r="N92" s="51"/>
      <c r="O92" s="113"/>
      <c r="P92" s="93"/>
      <c r="Q92" s="51"/>
      <c r="R92" s="113"/>
      <c r="S92" s="203"/>
      <c r="T92" s="459"/>
      <c r="U92" s="460"/>
      <c r="V92" s="455"/>
      <c r="W92" s="456"/>
      <c r="AA92" s="54" t="str">
        <f>IF(種目情報!A85="","",種目情報!A85)</f>
        <v>男走幅跳</v>
      </c>
      <c r="AB92" s="55" t="str">
        <f>IF(種目情報!E85="","",種目情報!E85)</f>
        <v/>
      </c>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196" t="s">
        <v>372</v>
      </c>
    </row>
    <row r="93" spans="1:51" hidden="1">
      <c r="A93" s="28">
        <v>83</v>
      </c>
      <c r="B93" s="200"/>
      <c r="C93" s="111"/>
      <c r="D93" s="50"/>
      <c r="E93" s="50"/>
      <c r="F93" s="50"/>
      <c r="G93" s="181"/>
      <c r="H93" s="195"/>
      <c r="I93" s="188"/>
      <c r="J93" s="50"/>
      <c r="K93" s="113"/>
      <c r="L93" s="113"/>
      <c r="M93" s="93"/>
      <c r="N93" s="51"/>
      <c r="O93" s="113"/>
      <c r="P93" s="93"/>
      <c r="Q93" s="51"/>
      <c r="R93" s="113"/>
      <c r="S93" s="203"/>
      <c r="T93" s="459"/>
      <c r="U93" s="460"/>
      <c r="V93" s="455"/>
      <c r="W93" s="456"/>
      <c r="AA93" s="54" t="str">
        <f>IF(種目情報!A86="","",種目情報!A86)</f>
        <v>男中学砲丸投(5.000kg)</v>
      </c>
      <c r="AB93" s="55" t="str">
        <f>IF(種目情報!E86="","",種目情報!E86)</f>
        <v/>
      </c>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196" t="s">
        <v>373</v>
      </c>
    </row>
    <row r="94" spans="1:51" hidden="1">
      <c r="A94" s="28">
        <v>84</v>
      </c>
      <c r="B94" s="200"/>
      <c r="C94" s="111"/>
      <c r="D94" s="50"/>
      <c r="E94" s="50"/>
      <c r="F94" s="50"/>
      <c r="G94" s="181"/>
      <c r="H94" s="195"/>
      <c r="I94" s="188"/>
      <c r="J94" s="50"/>
      <c r="K94" s="113"/>
      <c r="L94" s="113"/>
      <c r="M94" s="93"/>
      <c r="N94" s="51"/>
      <c r="O94" s="113"/>
      <c r="P94" s="93"/>
      <c r="Q94" s="51"/>
      <c r="R94" s="113"/>
      <c r="S94" s="203"/>
      <c r="T94" s="459"/>
      <c r="U94" s="460"/>
      <c r="V94" s="455"/>
      <c r="W94" s="456"/>
      <c r="AA94" s="54"/>
      <c r="AB94" s="55"/>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196" t="s">
        <v>374</v>
      </c>
    </row>
    <row r="95" spans="1:51" hidden="1">
      <c r="A95" s="28">
        <v>85</v>
      </c>
      <c r="B95" s="200"/>
      <c r="C95" s="111"/>
      <c r="D95" s="50"/>
      <c r="E95" s="50"/>
      <c r="F95" s="50"/>
      <c r="G95" s="181"/>
      <c r="H95" s="195"/>
      <c r="I95" s="188"/>
      <c r="J95" s="50"/>
      <c r="K95" s="113"/>
      <c r="L95" s="113"/>
      <c r="M95" s="93"/>
      <c r="N95" s="51"/>
      <c r="O95" s="113"/>
      <c r="P95" s="93"/>
      <c r="Q95" s="51"/>
      <c r="R95" s="113"/>
      <c r="S95" s="203"/>
      <c r="T95" s="459"/>
      <c r="U95" s="460"/>
      <c r="V95" s="455"/>
      <c r="W95" s="456"/>
      <c r="AA95" s="54"/>
      <c r="AB95" s="55"/>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196" t="s">
        <v>375</v>
      </c>
    </row>
    <row r="96" spans="1:51" hidden="1">
      <c r="A96" s="28">
        <v>86</v>
      </c>
      <c r="B96" s="200"/>
      <c r="C96" s="111"/>
      <c r="D96" s="50"/>
      <c r="E96" s="50"/>
      <c r="F96" s="50"/>
      <c r="G96" s="181"/>
      <c r="H96" s="195"/>
      <c r="I96" s="188"/>
      <c r="J96" s="50"/>
      <c r="K96" s="113"/>
      <c r="L96" s="113"/>
      <c r="M96" s="93"/>
      <c r="N96" s="51"/>
      <c r="O96" s="113"/>
      <c r="P96" s="93"/>
      <c r="Q96" s="51"/>
      <c r="R96" s="113"/>
      <c r="S96" s="203"/>
      <c r="T96" s="459"/>
      <c r="U96" s="460"/>
      <c r="V96" s="455"/>
      <c r="W96" s="456"/>
      <c r="AA96" s="54"/>
      <c r="AB96" s="55"/>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196" t="s">
        <v>376</v>
      </c>
    </row>
    <row r="97" spans="1:51" hidden="1">
      <c r="A97" s="28">
        <v>87</v>
      </c>
      <c r="B97" s="200"/>
      <c r="C97" s="111"/>
      <c r="D97" s="50"/>
      <c r="E97" s="50"/>
      <c r="F97" s="50"/>
      <c r="G97" s="181"/>
      <c r="H97" s="195"/>
      <c r="I97" s="188"/>
      <c r="J97" s="50"/>
      <c r="K97" s="113"/>
      <c r="L97" s="113"/>
      <c r="M97" s="93"/>
      <c r="N97" s="51"/>
      <c r="O97" s="113"/>
      <c r="P97" s="93"/>
      <c r="Q97" s="51"/>
      <c r="R97" s="113"/>
      <c r="S97" s="203"/>
      <c r="T97" s="459"/>
      <c r="U97" s="460"/>
      <c r="V97" s="455"/>
      <c r="W97" s="456"/>
      <c r="AA97" s="54"/>
      <c r="AB97" s="55"/>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196" t="s">
        <v>377</v>
      </c>
    </row>
    <row r="98" spans="1:51" hidden="1">
      <c r="A98" s="28">
        <v>88</v>
      </c>
      <c r="B98" s="200"/>
      <c r="C98" s="111"/>
      <c r="D98" s="50"/>
      <c r="E98" s="50"/>
      <c r="F98" s="50"/>
      <c r="G98" s="181"/>
      <c r="H98" s="195"/>
      <c r="I98" s="188"/>
      <c r="J98" s="50"/>
      <c r="K98" s="113"/>
      <c r="L98" s="113"/>
      <c r="M98" s="93"/>
      <c r="N98" s="51"/>
      <c r="O98" s="113"/>
      <c r="P98" s="93"/>
      <c r="Q98" s="51"/>
      <c r="R98" s="113"/>
      <c r="S98" s="203"/>
      <c r="T98" s="459"/>
      <c r="U98" s="460"/>
      <c r="V98" s="455"/>
      <c r="W98" s="456"/>
      <c r="AA98" s="54"/>
      <c r="AB98" s="55"/>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196" t="s">
        <v>378</v>
      </c>
    </row>
    <row r="99" spans="1:51" hidden="1">
      <c r="A99" s="28">
        <v>89</v>
      </c>
      <c r="B99" s="200"/>
      <c r="C99" s="111"/>
      <c r="D99" s="50"/>
      <c r="E99" s="50"/>
      <c r="F99" s="50"/>
      <c r="G99" s="181"/>
      <c r="H99" s="195"/>
      <c r="I99" s="188"/>
      <c r="J99" s="50"/>
      <c r="K99" s="113"/>
      <c r="L99" s="113"/>
      <c r="M99" s="93"/>
      <c r="N99" s="51"/>
      <c r="O99" s="113"/>
      <c r="P99" s="93"/>
      <c r="Q99" s="51"/>
      <c r="R99" s="113"/>
      <c r="S99" s="203"/>
      <c r="T99" s="459"/>
      <c r="U99" s="460"/>
      <c r="V99" s="455"/>
      <c r="W99" s="456"/>
      <c r="AA99" s="54"/>
      <c r="AB99" s="55"/>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196" t="s">
        <v>379</v>
      </c>
    </row>
    <row r="100" spans="1:51" ht="14.25" hidden="1" thickBot="1">
      <c r="A100" s="117">
        <v>90</v>
      </c>
      <c r="B100" s="201"/>
      <c r="C100" s="118"/>
      <c r="D100" s="119"/>
      <c r="E100" s="119"/>
      <c r="F100" s="119"/>
      <c r="G100" s="182"/>
      <c r="H100" s="195"/>
      <c r="I100" s="189"/>
      <c r="J100" s="190"/>
      <c r="K100" s="121"/>
      <c r="L100" s="121"/>
      <c r="M100" s="122"/>
      <c r="N100" s="120"/>
      <c r="O100" s="121"/>
      <c r="P100" s="122"/>
      <c r="Q100" s="120"/>
      <c r="R100" s="121"/>
      <c r="S100" s="204"/>
      <c r="T100" s="461"/>
      <c r="U100" s="462"/>
      <c r="V100" s="457"/>
      <c r="W100" s="458"/>
      <c r="X100" s="5"/>
      <c r="Y100" s="5"/>
      <c r="Z100" s="5"/>
      <c r="AA100" s="54"/>
      <c r="AB100" s="5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196" t="s">
        <v>380</v>
      </c>
    </row>
    <row r="101" spans="1:51" hidden="1">
      <c r="A101" s="116"/>
      <c r="B101" s="116"/>
      <c r="C101" s="116"/>
      <c r="D101" s="116"/>
      <c r="E101" s="116"/>
      <c r="F101" s="116"/>
      <c r="G101" s="123" t="s">
        <v>113</v>
      </c>
      <c r="H101" s="123"/>
      <c r="I101" s="124">
        <f>SUM(L101:R101)</f>
        <v>0</v>
      </c>
      <c r="J101" s="116"/>
      <c r="K101" s="116"/>
      <c r="L101" s="116">
        <f>COUNTA(L11:L100)</f>
        <v>0</v>
      </c>
      <c r="M101" s="116"/>
      <c r="N101" s="116"/>
      <c r="O101" s="116">
        <f>COUNTA(O11:O100)</f>
        <v>0</v>
      </c>
      <c r="P101" s="116"/>
      <c r="Q101" s="116"/>
      <c r="R101" s="116">
        <f>COUNTA(R11:R100)</f>
        <v>0</v>
      </c>
      <c r="S101" s="116"/>
      <c r="T101" s="116"/>
      <c r="U101" s="116"/>
      <c r="V101" s="116"/>
      <c r="W101" s="116"/>
      <c r="X101" s="116"/>
      <c r="Y101" s="116"/>
      <c r="Z101" s="116"/>
      <c r="AA101" s="125"/>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Y101" s="196" t="s">
        <v>381</v>
      </c>
    </row>
    <row r="102" spans="1:51" hidden="1">
      <c r="G102" s="13" t="s">
        <v>117</v>
      </c>
      <c r="H102" s="13"/>
      <c r="I102" s="57">
        <f>'　　　　　　　　　'!F14+'　　　　　　　　　'!L14+'　　　　　　　　　'!R14+'　　　　　　　　　'!X14</f>
        <v>0</v>
      </c>
      <c r="AY102" s="196" t="s">
        <v>382</v>
      </c>
    </row>
    <row r="103" spans="1:51" hidden="1">
      <c r="G103" s="13" t="s">
        <v>2</v>
      </c>
      <c r="H103" s="13"/>
      <c r="I103" s="57">
        <f>COUNTIF(I11:I100,"男")</f>
        <v>0</v>
      </c>
      <c r="AY103" s="196" t="s">
        <v>383</v>
      </c>
    </row>
    <row r="104" spans="1:51" hidden="1">
      <c r="G104" s="1" t="s">
        <v>48</v>
      </c>
      <c r="I104" s="1">
        <f>COUNTIF(I11:I100,"女")</f>
        <v>0</v>
      </c>
      <c r="AY104" s="196" t="s">
        <v>384</v>
      </c>
    </row>
    <row r="105" spans="1:51" hidden="1">
      <c r="G105" s="1" t="s">
        <v>127</v>
      </c>
      <c r="I105" s="1">
        <f>SUM(I103:I104)</f>
        <v>0</v>
      </c>
      <c r="AY105" s="196" t="s">
        <v>385</v>
      </c>
    </row>
    <row r="106" spans="1:51">
      <c r="AY106" s="196" t="s">
        <v>386</v>
      </c>
    </row>
    <row r="107" spans="1:51">
      <c r="AY107" s="196" t="s">
        <v>387</v>
      </c>
    </row>
    <row r="108" spans="1:51">
      <c r="AY108" s="196" t="s">
        <v>388</v>
      </c>
    </row>
    <row r="109" spans="1:51">
      <c r="AY109" s="196" t="s">
        <v>389</v>
      </c>
    </row>
    <row r="110" spans="1:51">
      <c r="AY110" s="196" t="s">
        <v>390</v>
      </c>
    </row>
    <row r="111" spans="1:51">
      <c r="AY111" s="196" t="s">
        <v>391</v>
      </c>
    </row>
    <row r="112" spans="1:51">
      <c r="AY112" s="196" t="s">
        <v>392</v>
      </c>
    </row>
    <row r="113" spans="51:51">
      <c r="AY113" s="196" t="s">
        <v>393</v>
      </c>
    </row>
    <row r="114" spans="51:51">
      <c r="AY114" s="196" t="s">
        <v>394</v>
      </c>
    </row>
    <row r="115" spans="51:51">
      <c r="AY115" s="196" t="s">
        <v>395</v>
      </c>
    </row>
    <row r="116" spans="51:51">
      <c r="AY116" s="196" t="s">
        <v>396</v>
      </c>
    </row>
    <row r="117" spans="51:51">
      <c r="AY117" s="196" t="s">
        <v>397</v>
      </c>
    </row>
    <row r="118" spans="51:51">
      <c r="AY118" s="196" t="s">
        <v>398</v>
      </c>
    </row>
    <row r="119" spans="51:51">
      <c r="AY119" s="196" t="s">
        <v>399</v>
      </c>
    </row>
    <row r="120" spans="51:51">
      <c r="AY120" s="196" t="s">
        <v>400</v>
      </c>
    </row>
    <row r="121" spans="51:51">
      <c r="AY121" s="196" t="s">
        <v>401</v>
      </c>
    </row>
    <row r="122" spans="51:51">
      <c r="AY122" s="196" t="s">
        <v>402</v>
      </c>
    </row>
    <row r="123" spans="51:51">
      <c r="AY123" s="196" t="s">
        <v>403</v>
      </c>
    </row>
    <row r="124" spans="51:51">
      <c r="AY124" s="196" t="s">
        <v>404</v>
      </c>
    </row>
    <row r="125" spans="51:51">
      <c r="AY125" s="196" t="s">
        <v>405</v>
      </c>
    </row>
    <row r="126" spans="51:51">
      <c r="AY126" s="196" t="s">
        <v>406</v>
      </c>
    </row>
    <row r="127" spans="51:51">
      <c r="AY127" s="196" t="s">
        <v>407</v>
      </c>
    </row>
    <row r="128" spans="51:51">
      <c r="AY128" s="196" t="s">
        <v>408</v>
      </c>
    </row>
    <row r="129" spans="51:51">
      <c r="AY129" s="196" t="s">
        <v>409</v>
      </c>
    </row>
    <row r="130" spans="51:51">
      <c r="AY130" s="196" t="s">
        <v>410</v>
      </c>
    </row>
    <row r="131" spans="51:51">
      <c r="AY131" s="196" t="s">
        <v>411</v>
      </c>
    </row>
    <row r="132" spans="51:51">
      <c r="AY132" s="196" t="s">
        <v>412</v>
      </c>
    </row>
    <row r="133" spans="51:51">
      <c r="AY133" s="196" t="s">
        <v>413</v>
      </c>
    </row>
    <row r="134" spans="51:51">
      <c r="AY134" s="196" t="s">
        <v>414</v>
      </c>
    </row>
    <row r="135" spans="51:51">
      <c r="AY135" s="196" t="s">
        <v>415</v>
      </c>
    </row>
    <row r="136" spans="51:51">
      <c r="AY136" s="196" t="s">
        <v>416</v>
      </c>
    </row>
    <row r="137" spans="51:51">
      <c r="AY137" s="196" t="s">
        <v>417</v>
      </c>
    </row>
    <row r="138" spans="51:51">
      <c r="AY138" s="196" t="s">
        <v>418</v>
      </c>
    </row>
    <row r="139" spans="51:51">
      <c r="AY139" s="196" t="s">
        <v>419</v>
      </c>
    </row>
    <row r="140" spans="51:51">
      <c r="AY140" s="196" t="s">
        <v>420</v>
      </c>
    </row>
    <row r="141" spans="51:51">
      <c r="AY141" s="196" t="s">
        <v>421</v>
      </c>
    </row>
    <row r="142" spans="51:51">
      <c r="AY142" s="196" t="s">
        <v>422</v>
      </c>
    </row>
    <row r="143" spans="51:51">
      <c r="AY143" s="196" t="s">
        <v>423</v>
      </c>
    </row>
    <row r="144" spans="51:51">
      <c r="AY144" s="196" t="s">
        <v>424</v>
      </c>
    </row>
    <row r="145" spans="51:51">
      <c r="AY145" s="196" t="s">
        <v>425</v>
      </c>
    </row>
    <row r="146" spans="51:51">
      <c r="AY146" s="196" t="s">
        <v>426</v>
      </c>
    </row>
    <row r="147" spans="51:51">
      <c r="AY147" s="196" t="s">
        <v>427</v>
      </c>
    </row>
    <row r="148" spans="51:51">
      <c r="AY148" s="196" t="s">
        <v>428</v>
      </c>
    </row>
    <row r="149" spans="51:51">
      <c r="AY149" s="196" t="s">
        <v>429</v>
      </c>
    </row>
    <row r="150" spans="51:51">
      <c r="AY150" s="196" t="s">
        <v>430</v>
      </c>
    </row>
    <row r="151" spans="51:51">
      <c r="AY151" s="196" t="s">
        <v>431</v>
      </c>
    </row>
    <row r="152" spans="51:51">
      <c r="AY152" s="196" t="s">
        <v>432</v>
      </c>
    </row>
    <row r="153" spans="51:51">
      <c r="AY153" s="196" t="s">
        <v>433</v>
      </c>
    </row>
    <row r="154" spans="51:51">
      <c r="AY154" s="196" t="s">
        <v>434</v>
      </c>
    </row>
    <row r="155" spans="51:51">
      <c r="AY155" s="196" t="s">
        <v>435</v>
      </c>
    </row>
    <row r="156" spans="51:51">
      <c r="AY156" s="196" t="s">
        <v>436</v>
      </c>
    </row>
    <row r="157" spans="51:51">
      <c r="AY157" s="196" t="s">
        <v>437</v>
      </c>
    </row>
    <row r="158" spans="51:51">
      <c r="AY158" s="196" t="s">
        <v>438</v>
      </c>
    </row>
    <row r="159" spans="51:51">
      <c r="AY159" s="196" t="s">
        <v>439</v>
      </c>
    </row>
    <row r="160" spans="51:51">
      <c r="AY160" s="196" t="s">
        <v>440</v>
      </c>
    </row>
    <row r="161" spans="51:51">
      <c r="AY161" s="196" t="s">
        <v>441</v>
      </c>
    </row>
    <row r="162" spans="51:51">
      <c r="AY162" s="196" t="s">
        <v>442</v>
      </c>
    </row>
    <row r="163" spans="51:51">
      <c r="AY163" s="196" t="s">
        <v>443</v>
      </c>
    </row>
    <row r="164" spans="51:51">
      <c r="AY164" s="196" t="s">
        <v>444</v>
      </c>
    </row>
    <row r="165" spans="51:51">
      <c r="AY165" s="196" t="s">
        <v>445</v>
      </c>
    </row>
    <row r="166" spans="51:51">
      <c r="AY166" s="196" t="s">
        <v>446</v>
      </c>
    </row>
    <row r="167" spans="51:51">
      <c r="AY167" s="196" t="s">
        <v>447</v>
      </c>
    </row>
    <row r="168" spans="51:51">
      <c r="AY168" s="196" t="s">
        <v>448</v>
      </c>
    </row>
    <row r="169" spans="51:51">
      <c r="AY169" s="196" t="s">
        <v>449</v>
      </c>
    </row>
    <row r="170" spans="51:51">
      <c r="AY170" s="196" t="s">
        <v>450</v>
      </c>
    </row>
    <row r="171" spans="51:51">
      <c r="AY171" s="196" t="s">
        <v>451</v>
      </c>
    </row>
    <row r="172" spans="51:51">
      <c r="AY172" s="196" t="s">
        <v>452</v>
      </c>
    </row>
    <row r="173" spans="51:51">
      <c r="AY173" s="196" t="s">
        <v>453</v>
      </c>
    </row>
    <row r="174" spans="51:51">
      <c r="AY174" s="196" t="s">
        <v>454</v>
      </c>
    </row>
    <row r="175" spans="51:51">
      <c r="AY175" s="196" t="s">
        <v>455</v>
      </c>
    </row>
    <row r="176" spans="51:51">
      <c r="AY176" s="196" t="s">
        <v>456</v>
      </c>
    </row>
    <row r="177" spans="51:51">
      <c r="AY177" s="196" t="s">
        <v>457</v>
      </c>
    </row>
    <row r="178" spans="51:51">
      <c r="AY178" s="196" t="s">
        <v>458</v>
      </c>
    </row>
    <row r="179" spans="51:51">
      <c r="AY179" s="196" t="s">
        <v>459</v>
      </c>
    </row>
    <row r="180" spans="51:51">
      <c r="AY180" s="196" t="s">
        <v>460</v>
      </c>
    </row>
    <row r="181" spans="51:51">
      <c r="AY181" s="196" t="s">
        <v>461</v>
      </c>
    </row>
    <row r="182" spans="51:51">
      <c r="AY182" s="196" t="s">
        <v>462</v>
      </c>
    </row>
    <row r="183" spans="51:51">
      <c r="AY183" s="196" t="s">
        <v>463</v>
      </c>
    </row>
    <row r="184" spans="51:51">
      <c r="AY184" s="196" t="s">
        <v>464</v>
      </c>
    </row>
    <row r="185" spans="51:51">
      <c r="AY185" s="196" t="s">
        <v>465</v>
      </c>
    </row>
    <row r="186" spans="51:51">
      <c r="AY186" s="196" t="s">
        <v>466</v>
      </c>
    </row>
    <row r="187" spans="51:51">
      <c r="AY187" s="196" t="s">
        <v>467</v>
      </c>
    </row>
    <row r="188" spans="51:51">
      <c r="AY188" s="196" t="s">
        <v>468</v>
      </c>
    </row>
    <row r="189" spans="51:51">
      <c r="AY189" s="196" t="s">
        <v>469</v>
      </c>
    </row>
    <row r="190" spans="51:51">
      <c r="AY190" s="196" t="s">
        <v>470</v>
      </c>
    </row>
    <row r="191" spans="51:51">
      <c r="AY191" s="196" t="s">
        <v>471</v>
      </c>
    </row>
    <row r="192" spans="51:51">
      <c r="AY192" s="196" t="s">
        <v>472</v>
      </c>
    </row>
    <row r="193" spans="51:51">
      <c r="AY193" s="196" t="s">
        <v>473</v>
      </c>
    </row>
    <row r="194" spans="51:51">
      <c r="AY194" s="196" t="s">
        <v>474</v>
      </c>
    </row>
    <row r="195" spans="51:51">
      <c r="AY195" s="196" t="s">
        <v>475</v>
      </c>
    </row>
    <row r="196" spans="51:51">
      <c r="AY196" s="196" t="s">
        <v>476</v>
      </c>
    </row>
    <row r="197" spans="51:51">
      <c r="AY197" s="196" t="s">
        <v>477</v>
      </c>
    </row>
    <row r="198" spans="51:51">
      <c r="AY198" s="196" t="s">
        <v>478</v>
      </c>
    </row>
    <row r="199" spans="51:51">
      <c r="AY199" s="196" t="s">
        <v>479</v>
      </c>
    </row>
    <row r="200" spans="51:51">
      <c r="AY200" s="196" t="s">
        <v>480</v>
      </c>
    </row>
    <row r="201" spans="51:51">
      <c r="AY201" s="196" t="s">
        <v>481</v>
      </c>
    </row>
    <row r="202" spans="51:51">
      <c r="AY202" s="196" t="s">
        <v>482</v>
      </c>
    </row>
    <row r="203" spans="51:51">
      <c r="AY203" s="196" t="s">
        <v>483</v>
      </c>
    </row>
    <row r="204" spans="51:51">
      <c r="AY204" s="196" t="s">
        <v>484</v>
      </c>
    </row>
    <row r="205" spans="51:51">
      <c r="AY205" s="196" t="s">
        <v>485</v>
      </c>
    </row>
    <row r="206" spans="51:51">
      <c r="AY206" s="196" t="s">
        <v>486</v>
      </c>
    </row>
    <row r="207" spans="51:51">
      <c r="AY207" s="196" t="s">
        <v>487</v>
      </c>
    </row>
    <row r="208" spans="51:51">
      <c r="AY208" s="196" t="s">
        <v>488</v>
      </c>
    </row>
    <row r="209" spans="51:51">
      <c r="AY209" s="196" t="s">
        <v>489</v>
      </c>
    </row>
    <row r="210" spans="51:51">
      <c r="AY210" s="196" t="s">
        <v>490</v>
      </c>
    </row>
    <row r="211" spans="51:51">
      <c r="AY211" s="196" t="s">
        <v>491</v>
      </c>
    </row>
    <row r="212" spans="51:51">
      <c r="AY212" s="196" t="s">
        <v>492</v>
      </c>
    </row>
    <row r="213" spans="51:51">
      <c r="AY213" s="196" t="s">
        <v>493</v>
      </c>
    </row>
    <row r="214" spans="51:51">
      <c r="AY214" s="196" t="s">
        <v>494</v>
      </c>
    </row>
    <row r="215" spans="51:51">
      <c r="AY215" s="196" t="s">
        <v>495</v>
      </c>
    </row>
    <row r="216" spans="51:51">
      <c r="AY216" s="196" t="s">
        <v>496</v>
      </c>
    </row>
    <row r="217" spans="51:51">
      <c r="AY217" s="196" t="s">
        <v>497</v>
      </c>
    </row>
    <row r="218" spans="51:51">
      <c r="AY218" s="196" t="s">
        <v>498</v>
      </c>
    </row>
    <row r="219" spans="51:51">
      <c r="AY219" s="196" t="s">
        <v>499</v>
      </c>
    </row>
    <row r="220" spans="51:51">
      <c r="AY220" s="196" t="s">
        <v>500</v>
      </c>
    </row>
    <row r="221" spans="51:51">
      <c r="AY221" s="196" t="s">
        <v>501</v>
      </c>
    </row>
    <row r="222" spans="51:51">
      <c r="AY222" s="196" t="s">
        <v>502</v>
      </c>
    </row>
    <row r="223" spans="51:51">
      <c r="AY223" s="196" t="s">
        <v>503</v>
      </c>
    </row>
    <row r="224" spans="51:51">
      <c r="AY224" s="196" t="s">
        <v>504</v>
      </c>
    </row>
    <row r="225" spans="51:51">
      <c r="AY225" s="196" t="s">
        <v>505</v>
      </c>
    </row>
    <row r="226" spans="51:51">
      <c r="AY226" s="196" t="s">
        <v>506</v>
      </c>
    </row>
    <row r="227" spans="51:51">
      <c r="AY227" s="196" t="s">
        <v>507</v>
      </c>
    </row>
    <row r="228" spans="51:51">
      <c r="AY228" s="196" t="s">
        <v>508</v>
      </c>
    </row>
    <row r="229" spans="51:51">
      <c r="AY229" s="196" t="s">
        <v>509</v>
      </c>
    </row>
    <row r="230" spans="51:51">
      <c r="AY230" s="196" t="s">
        <v>510</v>
      </c>
    </row>
    <row r="231" spans="51:51">
      <c r="AY231" s="196" t="s">
        <v>511</v>
      </c>
    </row>
    <row r="232" spans="51:51">
      <c r="AY232" s="196" t="s">
        <v>512</v>
      </c>
    </row>
    <row r="233" spans="51:51">
      <c r="AY233" s="196" t="s">
        <v>513</v>
      </c>
    </row>
    <row r="234" spans="51:51">
      <c r="AY234" s="196" t="s">
        <v>514</v>
      </c>
    </row>
    <row r="235" spans="51:51">
      <c r="AY235" s="196" t="s">
        <v>515</v>
      </c>
    </row>
    <row r="236" spans="51:51">
      <c r="AY236" s="196" t="s">
        <v>516</v>
      </c>
    </row>
    <row r="237" spans="51:51">
      <c r="AY237" s="196" t="s">
        <v>517</v>
      </c>
    </row>
    <row r="238" spans="51:51">
      <c r="AY238" s="196" t="s">
        <v>518</v>
      </c>
    </row>
  </sheetData>
  <sheetProtection sheet="1" objects="1" scenarios="1" selectLockedCells="1"/>
  <mergeCells count="189">
    <mergeCell ref="S5:W5"/>
    <mergeCell ref="M2:R2"/>
    <mergeCell ref="U6:W6"/>
    <mergeCell ref="F9:G9"/>
    <mergeCell ref="T13:U13"/>
    <mergeCell ref="T14:U14"/>
    <mergeCell ref="T15:U15"/>
    <mergeCell ref="T16:U16"/>
    <mergeCell ref="T17:U17"/>
    <mergeCell ref="T9:U9"/>
    <mergeCell ref="T10:U10"/>
    <mergeCell ref="T11:U11"/>
    <mergeCell ref="T12:U12"/>
    <mergeCell ref="U2:W4"/>
    <mergeCell ref="T23:U23"/>
    <mergeCell ref="T24:U24"/>
    <mergeCell ref="T25:U25"/>
    <mergeCell ref="T26:U26"/>
    <mergeCell ref="T27:U27"/>
    <mergeCell ref="T18:U18"/>
    <mergeCell ref="T19:U19"/>
    <mergeCell ref="T20:U20"/>
    <mergeCell ref="T21:U21"/>
    <mergeCell ref="T22:U22"/>
    <mergeCell ref="T33:U33"/>
    <mergeCell ref="T34:U34"/>
    <mergeCell ref="T35:U35"/>
    <mergeCell ref="T36:U36"/>
    <mergeCell ref="T37:U37"/>
    <mergeCell ref="T28:U28"/>
    <mergeCell ref="T29:U29"/>
    <mergeCell ref="T30:U30"/>
    <mergeCell ref="T31:U31"/>
    <mergeCell ref="T32:U32"/>
    <mergeCell ref="T43:U43"/>
    <mergeCell ref="T44:U44"/>
    <mergeCell ref="T45:U45"/>
    <mergeCell ref="T46:U46"/>
    <mergeCell ref="T47:U47"/>
    <mergeCell ref="T38:U38"/>
    <mergeCell ref="T39:U39"/>
    <mergeCell ref="T40:U40"/>
    <mergeCell ref="T41:U41"/>
    <mergeCell ref="T42:U42"/>
    <mergeCell ref="T53:U53"/>
    <mergeCell ref="T54:U54"/>
    <mergeCell ref="T55:U55"/>
    <mergeCell ref="T56:U56"/>
    <mergeCell ref="T57:U57"/>
    <mergeCell ref="T48:U48"/>
    <mergeCell ref="T49:U49"/>
    <mergeCell ref="T50:U50"/>
    <mergeCell ref="T51:U51"/>
    <mergeCell ref="T52:U52"/>
    <mergeCell ref="T63:U63"/>
    <mergeCell ref="T64:U64"/>
    <mergeCell ref="T65:U65"/>
    <mergeCell ref="T66:U66"/>
    <mergeCell ref="T67:U67"/>
    <mergeCell ref="T58:U58"/>
    <mergeCell ref="T59:U59"/>
    <mergeCell ref="T60:U60"/>
    <mergeCell ref="T61:U61"/>
    <mergeCell ref="T62:U62"/>
    <mergeCell ref="T73:U73"/>
    <mergeCell ref="T74:U74"/>
    <mergeCell ref="T75:U75"/>
    <mergeCell ref="T76:U76"/>
    <mergeCell ref="T77:U77"/>
    <mergeCell ref="T68:U68"/>
    <mergeCell ref="T69:U69"/>
    <mergeCell ref="T70:U70"/>
    <mergeCell ref="T71:U71"/>
    <mergeCell ref="T72:U72"/>
    <mergeCell ref="T91:U91"/>
    <mergeCell ref="T92:U92"/>
    <mergeCell ref="T83:U83"/>
    <mergeCell ref="T84:U84"/>
    <mergeCell ref="T85:U85"/>
    <mergeCell ref="T86:U86"/>
    <mergeCell ref="T87:U87"/>
    <mergeCell ref="T78:U78"/>
    <mergeCell ref="T79:U79"/>
    <mergeCell ref="T80:U80"/>
    <mergeCell ref="T81:U81"/>
    <mergeCell ref="T82:U82"/>
    <mergeCell ref="T98:U98"/>
    <mergeCell ref="T99:U99"/>
    <mergeCell ref="T100:U100"/>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V27:W27"/>
    <mergeCell ref="V28:W28"/>
    <mergeCell ref="V29:W29"/>
    <mergeCell ref="V30:W30"/>
    <mergeCell ref="V21:W21"/>
    <mergeCell ref="V22:W22"/>
    <mergeCell ref="V23:W23"/>
    <mergeCell ref="V24:W24"/>
    <mergeCell ref="V25:W25"/>
    <mergeCell ref="V36:W36"/>
    <mergeCell ref="V37:W37"/>
    <mergeCell ref="V38:W38"/>
    <mergeCell ref="V39:W39"/>
    <mergeCell ref="V40:W40"/>
    <mergeCell ref="V31:W31"/>
    <mergeCell ref="V32:W32"/>
    <mergeCell ref="V33:W33"/>
    <mergeCell ref="V34:W34"/>
    <mergeCell ref="V35:W35"/>
    <mergeCell ref="V46:W46"/>
    <mergeCell ref="V47:W47"/>
    <mergeCell ref="V48:W48"/>
    <mergeCell ref="V49:W49"/>
    <mergeCell ref="V50:W50"/>
    <mergeCell ref="V41:W41"/>
    <mergeCell ref="V42:W42"/>
    <mergeCell ref="V43:W43"/>
    <mergeCell ref="V44:W44"/>
    <mergeCell ref="V45:W45"/>
    <mergeCell ref="V56:W56"/>
    <mergeCell ref="V57:W57"/>
    <mergeCell ref="V58:W58"/>
    <mergeCell ref="V59:W59"/>
    <mergeCell ref="V60:W60"/>
    <mergeCell ref="V51:W51"/>
    <mergeCell ref="V52:W52"/>
    <mergeCell ref="V53:W53"/>
    <mergeCell ref="V54:W54"/>
    <mergeCell ref="V55:W55"/>
    <mergeCell ref="V66:W66"/>
    <mergeCell ref="V67:W67"/>
    <mergeCell ref="V68:W68"/>
    <mergeCell ref="V69:W69"/>
    <mergeCell ref="V70:W70"/>
    <mergeCell ref="V61:W61"/>
    <mergeCell ref="V62:W62"/>
    <mergeCell ref="V63:W63"/>
    <mergeCell ref="V64:W64"/>
    <mergeCell ref="V65:W65"/>
    <mergeCell ref="V76:W76"/>
    <mergeCell ref="V77:W77"/>
    <mergeCell ref="V78:W78"/>
    <mergeCell ref="V79:W79"/>
    <mergeCell ref="V80:W80"/>
    <mergeCell ref="V71:W71"/>
    <mergeCell ref="V72:W72"/>
    <mergeCell ref="V73:W73"/>
    <mergeCell ref="V74:W74"/>
    <mergeCell ref="V75:W75"/>
    <mergeCell ref="V86:W86"/>
    <mergeCell ref="V87:W87"/>
    <mergeCell ref="V88:W88"/>
    <mergeCell ref="V89:W89"/>
    <mergeCell ref="V90:W90"/>
    <mergeCell ref="V81:W81"/>
    <mergeCell ref="V82:W82"/>
    <mergeCell ref="V83:W83"/>
    <mergeCell ref="V84:W84"/>
    <mergeCell ref="V85:W85"/>
    <mergeCell ref="V96:W96"/>
    <mergeCell ref="V97:W97"/>
    <mergeCell ref="V98:W98"/>
    <mergeCell ref="V99:W99"/>
    <mergeCell ref="V100:W100"/>
    <mergeCell ref="V91:W91"/>
    <mergeCell ref="V92:W92"/>
    <mergeCell ref="V93:W93"/>
    <mergeCell ref="V94:W94"/>
    <mergeCell ref="V95:W95"/>
  </mergeCells>
  <phoneticPr fontId="9"/>
  <dataValidations count="17">
    <dataValidation imeMode="off" allowBlank="1" showInputMessage="1" showErrorMessage="1" sqref="P11:P100 U7:U8 M11:M100 S11:S100 W7:W8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7:T8 V7:V8">
      <formula1>"OP"</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R12:R100">
      <formula1>IF(I12="","",IF(I12="男",$AA$65:$AA$91,$AB$49:$AB$64))</formula1>
    </dataValidation>
    <dataValidation type="list" allowBlank="1" showInputMessage="1" showErrorMessage="1" sqref="O11:O100">
      <formula1>IF(I11="","",IF(I11="男",$AA$11:$AA$43,$AB$11:$AB$40))</formula1>
    </dataValidation>
    <dataValidation type="list" allowBlank="1" showInputMessage="1" showErrorMessage="1" sqref="L12:L100">
      <formula1>IF(I12="","",IF(I12="男",$AA$34:$AA$64,$AB$30:$AB$48))</formula1>
    </dataValidation>
    <dataValidation type="list" allowBlank="1" showInputMessage="1" showErrorMessage="1" sqref="L11">
      <formula1>IF(I11="","",IF(I11="男",$AA$36:$AA$66,$AB$31:$AB$50))</formula1>
    </dataValidation>
    <dataValidation type="list" allowBlank="1" showInputMessage="1" showErrorMessage="1" sqref="R11">
      <formula1>IF(I11="","",IF(I11="男",$AA$67:$AA$93,$AB$51:$AB$66))</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workbookViewId="0">
      <selection activeCell="R8" sqref="R8:R13"/>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129</v>
      </c>
      <c r="H1" s="34"/>
      <c r="I1" s="52" t="s">
        <v>63</v>
      </c>
      <c r="J1" s="487" t="str">
        <f>IF(①団体情報入力!C6="","",①団体情報入力!C6)</f>
        <v/>
      </c>
      <c r="K1" s="488"/>
      <c r="L1" s="489"/>
      <c r="M1" s="30"/>
      <c r="O1" s="52" t="s">
        <v>96</v>
      </c>
      <c r="P1" s="487" t="str">
        <f>IF(①団体情報入力!C7="","",①団体情報入力!C7)</f>
        <v/>
      </c>
      <c r="Q1" s="488"/>
      <c r="R1" s="489"/>
      <c r="T1" s="34"/>
      <c r="W1" s="68"/>
    </row>
    <row r="2" spans="1:24">
      <c r="B2" s="310"/>
      <c r="C2" s="310"/>
      <c r="D2" s="310"/>
      <c r="E2" s="310"/>
      <c r="F2" s="310"/>
      <c r="G2" s="311"/>
      <c r="H2" s="312"/>
      <c r="I2" s="310"/>
      <c r="J2" s="310"/>
      <c r="K2" s="310"/>
      <c r="L2" s="310"/>
      <c r="M2" s="313"/>
      <c r="N2" s="312"/>
      <c r="O2" s="310"/>
      <c r="P2" s="310"/>
      <c r="Q2" s="310"/>
      <c r="R2" s="310"/>
      <c r="S2" s="313"/>
      <c r="T2" s="312"/>
      <c r="U2" s="310"/>
      <c r="V2" s="310"/>
      <c r="W2" s="310"/>
      <c r="X2" s="310"/>
    </row>
    <row r="3" spans="1:24" s="69" customFormat="1">
      <c r="A3" s="70"/>
      <c r="B3" s="314"/>
      <c r="C3" s="315" t="s">
        <v>109</v>
      </c>
      <c r="D3" s="316"/>
      <c r="E3" s="316"/>
      <c r="F3" s="316"/>
      <c r="G3" s="316"/>
      <c r="H3" s="316"/>
      <c r="I3" s="316"/>
      <c r="J3" s="316"/>
      <c r="K3" s="316"/>
      <c r="L3" s="316"/>
      <c r="M3" s="316"/>
      <c r="N3" s="316"/>
      <c r="O3" s="316"/>
      <c r="P3" s="310"/>
      <c r="Q3" s="310"/>
      <c r="R3" s="310"/>
      <c r="S3" s="310"/>
      <c r="T3" s="310"/>
      <c r="U3" s="310"/>
      <c r="V3" s="310"/>
      <c r="W3" s="310"/>
      <c r="X3" s="317"/>
    </row>
    <row r="4" spans="1:24" s="69" customFormat="1">
      <c r="A4" s="70"/>
      <c r="B4" s="314"/>
      <c r="C4" s="315" t="s">
        <v>110</v>
      </c>
      <c r="D4" s="316"/>
      <c r="E4" s="316"/>
      <c r="F4" s="316"/>
      <c r="G4" s="316"/>
      <c r="H4" s="316"/>
      <c r="I4" s="316"/>
      <c r="J4" s="316"/>
      <c r="K4" s="316"/>
      <c r="L4" s="316"/>
      <c r="M4" s="316"/>
      <c r="N4" s="316"/>
      <c r="O4" s="316"/>
      <c r="P4" s="310"/>
      <c r="Q4" s="310"/>
      <c r="R4" s="310"/>
      <c r="S4" s="310"/>
      <c r="T4" s="310"/>
      <c r="U4" s="310"/>
      <c r="V4" s="310"/>
      <c r="W4" s="310"/>
      <c r="X4" s="317"/>
    </row>
    <row r="5" spans="1:24">
      <c r="B5" s="310"/>
      <c r="C5" s="315" t="s">
        <v>133</v>
      </c>
      <c r="D5" s="316"/>
      <c r="E5" s="316"/>
      <c r="F5" s="316"/>
      <c r="G5" s="316"/>
      <c r="H5" s="316"/>
      <c r="I5" s="316"/>
      <c r="J5" s="316"/>
      <c r="K5" s="316"/>
      <c r="L5" s="316"/>
      <c r="M5" s="316"/>
      <c r="N5" s="316"/>
      <c r="O5" s="316"/>
      <c r="P5" s="316"/>
      <c r="Q5" s="316"/>
      <c r="R5" s="316"/>
      <c r="S5" s="318"/>
      <c r="T5" s="319"/>
      <c r="U5" s="316"/>
      <c r="V5" s="316"/>
      <c r="W5" s="310"/>
      <c r="X5" s="310"/>
    </row>
    <row r="6" spans="1:24" s="71" customFormat="1">
      <c r="A6" s="72"/>
      <c r="B6" s="491" t="s">
        <v>88</v>
      </c>
      <c r="C6" s="491"/>
      <c r="D6" s="491"/>
      <c r="E6" s="491"/>
      <c r="F6" s="491"/>
      <c r="G6" s="320"/>
      <c r="H6" s="493" t="s">
        <v>89</v>
      </c>
      <c r="I6" s="494"/>
      <c r="J6" s="494"/>
      <c r="K6" s="494"/>
      <c r="L6" s="495"/>
      <c r="M6" s="321"/>
      <c r="N6" s="492" t="s">
        <v>90</v>
      </c>
      <c r="O6" s="492"/>
      <c r="P6" s="492"/>
      <c r="Q6" s="492"/>
      <c r="R6" s="492"/>
      <c r="S6" s="321"/>
      <c r="T6" s="492" t="s">
        <v>91</v>
      </c>
      <c r="U6" s="492"/>
      <c r="V6" s="492"/>
      <c r="W6" s="492"/>
      <c r="X6" s="492"/>
    </row>
    <row r="7" spans="1:24">
      <c r="B7" s="322" t="s">
        <v>78</v>
      </c>
      <c r="C7" s="322" t="s">
        <v>0</v>
      </c>
      <c r="D7" s="322" t="s">
        <v>45</v>
      </c>
      <c r="E7" s="322" t="s">
        <v>100</v>
      </c>
      <c r="F7" s="322" t="s">
        <v>39</v>
      </c>
      <c r="G7" s="311"/>
      <c r="H7" s="323" t="s">
        <v>78</v>
      </c>
      <c r="I7" s="323" t="s">
        <v>0</v>
      </c>
      <c r="J7" s="322" t="s">
        <v>45</v>
      </c>
      <c r="K7" s="322" t="s">
        <v>100</v>
      </c>
      <c r="L7" s="322" t="s">
        <v>39</v>
      </c>
      <c r="M7" s="313"/>
      <c r="N7" s="323" t="s">
        <v>78</v>
      </c>
      <c r="O7" s="323" t="s">
        <v>0</v>
      </c>
      <c r="P7" s="322" t="s">
        <v>45</v>
      </c>
      <c r="Q7" s="322" t="s">
        <v>100</v>
      </c>
      <c r="R7" s="322" t="s">
        <v>39</v>
      </c>
      <c r="S7" s="313"/>
      <c r="T7" s="323" t="s">
        <v>78</v>
      </c>
      <c r="U7" s="323" t="s">
        <v>0</v>
      </c>
      <c r="V7" s="322" t="s">
        <v>45</v>
      </c>
      <c r="W7" s="322" t="s">
        <v>100</v>
      </c>
      <c r="X7" s="322" t="s">
        <v>39</v>
      </c>
    </row>
    <row r="8" spans="1:24">
      <c r="B8" s="324">
        <v>1</v>
      </c>
      <c r="C8" s="324" t="str">
        <f>IF(②選手情報入力!$AQ$10&lt;1,"",VLOOKUP(B8,②選手情報入力!$AP$11:$AQ$100,2,FALSE))</f>
        <v/>
      </c>
      <c r="D8" s="325" t="str">
        <f>IF(C8="","",VLOOKUP(C8,②選手情報入力!$AD$11:$AE$100,2,FALSE))</f>
        <v/>
      </c>
      <c r="E8" s="325" t="str">
        <f>IF(C8="","",VLOOKUP(C8,②選手情報入力!$AD$11:$AJ$100,6,FALSE))</f>
        <v/>
      </c>
      <c r="F8" s="490" t="str">
        <f>IF(②選手情報入力!U7="","",②選手情報入力!U7)</f>
        <v/>
      </c>
      <c r="G8" s="311"/>
      <c r="H8" s="324">
        <v>1</v>
      </c>
      <c r="I8" s="324" t="str">
        <f>IF(②選手情報入力!$AS$10&lt;1,"",VLOOKUP(H8,②選手情報入力!$AR$11:$AS$100,2,FALSE))</f>
        <v/>
      </c>
      <c r="J8" s="325" t="str">
        <f>IF(I8="","",VLOOKUP(I8,②選手情報入力!$AD$11:$AE$100,2,FALSE))</f>
        <v/>
      </c>
      <c r="K8" s="325" t="str">
        <f>IF(I8="","",VLOOKUP(I8,②選手情報入力!$AD$11:$AJ$100,6,FALSE))</f>
        <v/>
      </c>
      <c r="L8" s="496" t="str">
        <f>IF(②選手情報入力!W7="","",②選手情報入力!W7)</f>
        <v/>
      </c>
      <c r="M8" s="313"/>
      <c r="N8" s="324">
        <v>1</v>
      </c>
      <c r="O8" s="324" t="str">
        <f>IF(②選手情報入力!$AU$10&lt;1,"",VLOOKUP(N8,②選手情報入力!$AT$11:$AU$100,2,FALSE))</f>
        <v/>
      </c>
      <c r="P8" s="325" t="str">
        <f>IF(O8="","",VLOOKUP(O8,②選手情報入力!$AJ$11:$AK$100,2,FALSE))</f>
        <v/>
      </c>
      <c r="Q8" s="325" t="str">
        <f>IF(O8="","",VLOOKUP(O8,②選手情報入力!$AJ$11:$AQ$100,6,FALSE))</f>
        <v/>
      </c>
      <c r="R8" s="490" t="str">
        <f>IF(②選手情報入力!U8="","",②選手情報入力!U8)</f>
        <v/>
      </c>
      <c r="S8" s="313"/>
      <c r="T8" s="324">
        <v>1</v>
      </c>
      <c r="U8" s="324" t="str">
        <f>IF(②選手情報入力!$AW$10&lt;1,"",VLOOKUP(T8,②選手情報入力!$AV$11:$AW$100,2,FALSE))</f>
        <v/>
      </c>
      <c r="V8" s="325" t="str">
        <f>IF(U8="","",VLOOKUP(U8,②選手情報入力!$AJ$11:$AK$100,2,FALSE))</f>
        <v/>
      </c>
      <c r="W8" s="325" t="str">
        <f>IF(U8="","",VLOOKUP(U8,②選手情報入力!$AJ$11:$AQ$100,6,FALSE))</f>
        <v/>
      </c>
      <c r="X8" s="490" t="str">
        <f>IF(②選手情報入力!W8="","",②選手情報入力!W8)</f>
        <v/>
      </c>
    </row>
    <row r="9" spans="1:24">
      <c r="B9" s="326">
        <v>2</v>
      </c>
      <c r="C9" s="324" t="str">
        <f>IF(②選手情報入力!$AQ$10&lt;2,"",VLOOKUP(B9,②選手情報入力!$AP$11:$AQ$100,2,FALSE))</f>
        <v/>
      </c>
      <c r="D9" s="325" t="str">
        <f>IF(C9="","",VLOOKUP(C9,②選手情報入力!$AD$11:$AE$100,2,FALSE))</f>
        <v/>
      </c>
      <c r="E9" s="327" t="str">
        <f>IF(C9="","",VLOOKUP(C9,②選手情報入力!$AD$11:$AJ$100,6,FALSE))</f>
        <v/>
      </c>
      <c r="F9" s="490"/>
      <c r="G9" s="311"/>
      <c r="H9" s="326">
        <v>2</v>
      </c>
      <c r="I9" s="326" t="str">
        <f>IF(②選手情報入力!$AS$10&lt;2,"",VLOOKUP(H9,②選手情報入力!$AR$11:$AS$100,2,FALSE))</f>
        <v/>
      </c>
      <c r="J9" s="327" t="str">
        <f>IF(I9="","",VLOOKUP(I9,②選手情報入力!$AD$11:$AE$100,2,FALSE))</f>
        <v/>
      </c>
      <c r="K9" s="327" t="str">
        <f>IF(I9="","",VLOOKUP(I9,②選手情報入力!$AD$11:$AJ$100,6,FALSE))</f>
        <v/>
      </c>
      <c r="L9" s="497"/>
      <c r="M9" s="313"/>
      <c r="N9" s="326">
        <v>2</v>
      </c>
      <c r="O9" s="326" t="str">
        <f>IF(②選手情報入力!$AU$10&lt;2,"",VLOOKUP(N9,②選手情報入力!$AT$11:$AU$100,2,FALSE))</f>
        <v/>
      </c>
      <c r="P9" s="327" t="str">
        <f>IF(O9="","",VLOOKUP(O9,②選手情報入力!$AJ$11:$AK$100,2,FALSE))</f>
        <v/>
      </c>
      <c r="Q9" s="327" t="str">
        <f>IF(O9="","",VLOOKUP(O9,②選手情報入力!$AJ$11:$AQ$100,6,FALSE))</f>
        <v/>
      </c>
      <c r="R9" s="490"/>
      <c r="S9" s="313"/>
      <c r="T9" s="326">
        <v>2</v>
      </c>
      <c r="U9" s="326" t="str">
        <f>IF(②選手情報入力!$AW$10&lt;2,"",VLOOKUP(T9,②選手情報入力!$AV$11:$AW$100,2,FALSE))</f>
        <v/>
      </c>
      <c r="V9" s="327" t="str">
        <f>IF(U9="","",VLOOKUP(U9,②選手情報入力!$AJ$11:$AK$100,2,FALSE))</f>
        <v/>
      </c>
      <c r="W9" s="327" t="str">
        <f>IF(U9="","",VLOOKUP(U9,②選手情報入力!$AJ$11:$AQ$100,6,FALSE))</f>
        <v/>
      </c>
      <c r="X9" s="490"/>
    </row>
    <row r="10" spans="1:24">
      <c r="B10" s="326">
        <v>3</v>
      </c>
      <c r="C10" s="324" t="str">
        <f>IF(②選手情報入力!$AQ$10&lt;3,"",VLOOKUP(B10,②選手情報入力!$AP$11:$AQ$100,2,FALSE))</f>
        <v/>
      </c>
      <c r="D10" s="325" t="str">
        <f>IF(C10="","",VLOOKUP(C10,②選手情報入力!$AD$11:$AE$100,2,FALSE))</f>
        <v/>
      </c>
      <c r="E10" s="327" t="str">
        <f>IF(C10="","",VLOOKUP(C10,②選手情報入力!$AD$11:$AJ$100,6,FALSE))</f>
        <v/>
      </c>
      <c r="F10" s="490"/>
      <c r="G10" s="311"/>
      <c r="H10" s="326">
        <v>3</v>
      </c>
      <c r="I10" s="326" t="str">
        <f>IF(②選手情報入力!$AS$10&lt;3,"",VLOOKUP(H10,②選手情報入力!$AR$11:$AS$100,2,FALSE))</f>
        <v/>
      </c>
      <c r="J10" s="327" t="str">
        <f>IF(I10="","",VLOOKUP(I10,②選手情報入力!$AD$11:$AE$100,2,FALSE))</f>
        <v/>
      </c>
      <c r="K10" s="327" t="str">
        <f>IF(I10="","",VLOOKUP(I10,②選手情報入力!$AD$11:$AJ$100,6,FALSE))</f>
        <v/>
      </c>
      <c r="L10" s="497"/>
      <c r="M10" s="313"/>
      <c r="N10" s="326">
        <v>3</v>
      </c>
      <c r="O10" s="326" t="str">
        <f>IF(②選手情報入力!$AU$10&lt;3,"",VLOOKUP(N10,②選手情報入力!$AT$11:$AU$100,2,FALSE))</f>
        <v/>
      </c>
      <c r="P10" s="327" t="str">
        <f>IF(O10="","",VLOOKUP(O10,②選手情報入力!$AJ$11:$AK$100,2,FALSE))</f>
        <v/>
      </c>
      <c r="Q10" s="327" t="str">
        <f>IF(O10="","",VLOOKUP(O10,②選手情報入力!$AJ$11:$AQ$100,6,FALSE))</f>
        <v/>
      </c>
      <c r="R10" s="490"/>
      <c r="S10" s="313"/>
      <c r="T10" s="326">
        <v>3</v>
      </c>
      <c r="U10" s="326" t="str">
        <f>IF(②選手情報入力!$AW$10&lt;3,"",VLOOKUP(T10,②選手情報入力!$AV$11:$AW$100,2,FALSE))</f>
        <v/>
      </c>
      <c r="V10" s="327" t="str">
        <f>IF(U10="","",VLOOKUP(U10,②選手情報入力!$AJ$11:$AK$100,2,FALSE))</f>
        <v/>
      </c>
      <c r="W10" s="327" t="str">
        <f>IF(U10="","",VLOOKUP(U10,②選手情報入力!$AJ$11:$AQ$100,6,FALSE))</f>
        <v/>
      </c>
      <c r="X10" s="490"/>
    </row>
    <row r="11" spans="1:24">
      <c r="B11" s="326">
        <v>4</v>
      </c>
      <c r="C11" s="324" t="str">
        <f>IF(②選手情報入力!$AQ$10&lt;4,"",VLOOKUP(B11,②選手情報入力!$AP$11:$AQ$100,2,FALSE))</f>
        <v/>
      </c>
      <c r="D11" s="325" t="str">
        <f>IF(C11="","",VLOOKUP(C11,②選手情報入力!$AD$11:$AE$100,2,FALSE))</f>
        <v/>
      </c>
      <c r="E11" s="327" t="str">
        <f>IF(C11="","",VLOOKUP(C11,②選手情報入力!$AD$11:$AJ$100,6,FALSE))</f>
        <v/>
      </c>
      <c r="F11" s="490"/>
      <c r="G11" s="311"/>
      <c r="H11" s="326">
        <v>4</v>
      </c>
      <c r="I11" s="326" t="str">
        <f>IF(②選手情報入力!$AS$10&lt;4,"",VLOOKUP(H11,②選手情報入力!$AR$11:$AS$100,2,FALSE))</f>
        <v/>
      </c>
      <c r="J11" s="327" t="str">
        <f>IF(I11="","",VLOOKUP(I11,②選手情報入力!$AD$11:$AE$100,2,FALSE))</f>
        <v/>
      </c>
      <c r="K11" s="327" t="str">
        <f>IF(I11="","",VLOOKUP(I11,②選手情報入力!$AD$11:$AJ$100,6,FALSE))</f>
        <v/>
      </c>
      <c r="L11" s="497"/>
      <c r="M11" s="313"/>
      <c r="N11" s="326">
        <v>4</v>
      </c>
      <c r="O11" s="326" t="str">
        <f>IF(②選手情報入力!$AU$10&lt;4,"",VLOOKUP(N11,②選手情報入力!$AT$11:$AU$100,2,FALSE))</f>
        <v/>
      </c>
      <c r="P11" s="327" t="str">
        <f>IF(O11="","",VLOOKUP(O11,②選手情報入力!$AJ$11:$AK$100,2,FALSE))</f>
        <v/>
      </c>
      <c r="Q11" s="327" t="str">
        <f>IF(O11="","",VLOOKUP(O11,②選手情報入力!$AJ$11:$AQ$100,6,FALSE))</f>
        <v/>
      </c>
      <c r="R11" s="490"/>
      <c r="S11" s="313"/>
      <c r="T11" s="326">
        <v>4</v>
      </c>
      <c r="U11" s="326" t="str">
        <f>IF(②選手情報入力!$AW$10&lt;4,"",VLOOKUP(T11,②選手情報入力!$AV$11:$AW$100,2,FALSE))</f>
        <v/>
      </c>
      <c r="V11" s="327" t="str">
        <f>IF(U11="","",VLOOKUP(U11,②選手情報入力!$AJ$11:$AK$100,2,FALSE))</f>
        <v/>
      </c>
      <c r="W11" s="327" t="str">
        <f>IF(U11="","",VLOOKUP(U11,②選手情報入力!$AJ$11:$AQ$100,6,FALSE))</f>
        <v/>
      </c>
      <c r="X11" s="490"/>
    </row>
    <row r="12" spans="1:24">
      <c r="B12" s="326">
        <v>5</v>
      </c>
      <c r="C12" s="324" t="str">
        <f>IF(②選手情報入力!$AQ$10&lt;5,"",VLOOKUP(B12,②選手情報入力!$AP$11:$AQ$100,2,FALSE))</f>
        <v/>
      </c>
      <c r="D12" s="325" t="str">
        <f>IF(C12="","",VLOOKUP(C12,②選手情報入力!$AD$11:$AE$100,2,FALSE))</f>
        <v/>
      </c>
      <c r="E12" s="327" t="str">
        <f>IF(C12="","",VLOOKUP(C12,②選手情報入力!$AD$11:$AJ$100,6,FALSE))</f>
        <v/>
      </c>
      <c r="F12" s="490"/>
      <c r="G12" s="311"/>
      <c r="H12" s="326">
        <v>5</v>
      </c>
      <c r="I12" s="326" t="str">
        <f>IF(②選手情報入力!$AS$10&lt;5,"",VLOOKUP(H12,②選手情報入力!$AR$11:$AS$100,2,FALSE))</f>
        <v/>
      </c>
      <c r="J12" s="327" t="str">
        <f>IF(I12="","",VLOOKUP(I12,②選手情報入力!$AD$11:$AE$100,2,FALSE))</f>
        <v/>
      </c>
      <c r="K12" s="327" t="str">
        <f>IF(I12="","",VLOOKUP(I12,②選手情報入力!$AD$11:$AJ$100,6,FALSE))</f>
        <v/>
      </c>
      <c r="L12" s="497"/>
      <c r="M12" s="313"/>
      <c r="N12" s="326">
        <v>5</v>
      </c>
      <c r="O12" s="326" t="str">
        <f>IF(②選手情報入力!$AU$10&lt;5,"",VLOOKUP(N12,②選手情報入力!$AT$11:$AU$100,2,FALSE))</f>
        <v/>
      </c>
      <c r="P12" s="327" t="str">
        <f>IF(O12="","",VLOOKUP(O12,②選手情報入力!$AJ$11:$AK$100,2,FALSE))</f>
        <v/>
      </c>
      <c r="Q12" s="327" t="str">
        <f>IF(O12="","",VLOOKUP(O12,②選手情報入力!$AJ$11:$AQ$100,6,FALSE))</f>
        <v/>
      </c>
      <c r="R12" s="490"/>
      <c r="S12" s="313"/>
      <c r="T12" s="326">
        <v>5</v>
      </c>
      <c r="U12" s="326" t="str">
        <f>IF(②選手情報入力!$AW$10&lt;5,"",VLOOKUP(T12,②選手情報入力!$AV$11:$AW$100,2,FALSE))</f>
        <v/>
      </c>
      <c r="V12" s="327" t="str">
        <f>IF(U12="","",VLOOKUP(U12,②選手情報入力!$AJ$11:$AK$100,2,FALSE))</f>
        <v/>
      </c>
      <c r="W12" s="327" t="str">
        <f>IF(U12="","",VLOOKUP(U12,②選手情報入力!$AJ$11:$AQ$100,6,FALSE))</f>
        <v/>
      </c>
      <c r="X12" s="490"/>
    </row>
    <row r="13" spans="1:24">
      <c r="B13" s="328">
        <v>6</v>
      </c>
      <c r="C13" s="324" t="str">
        <f>IF(②選手情報入力!$AQ$10&lt;6,"",VLOOKUP(B13,②選手情報入力!$AP$11:$AQ$100,2,FALSE))</f>
        <v/>
      </c>
      <c r="D13" s="325" t="str">
        <f>IF(C13="","",VLOOKUP(C13,②選手情報入力!$AD$11:$AE$100,2,FALSE))</f>
        <v/>
      </c>
      <c r="E13" s="329" t="str">
        <f>IF(C13="","",VLOOKUP(C13,②選手情報入力!$AD$11:$AJ$100,6,FALSE))</f>
        <v/>
      </c>
      <c r="F13" s="490"/>
      <c r="G13" s="311"/>
      <c r="H13" s="328">
        <v>6</v>
      </c>
      <c r="I13" s="328" t="str">
        <f>IF(②選手情報入力!$AS$10&lt;6,"",VLOOKUP(H13,②選手情報入力!$AR$11:$AS$100,2,FALSE))</f>
        <v/>
      </c>
      <c r="J13" s="329" t="str">
        <f>IF(I13="","",VLOOKUP(I13,②選手情報入力!$AD$11:$AE$100,2,FALSE))</f>
        <v/>
      </c>
      <c r="K13" s="329" t="str">
        <f>IF(I13="","",VLOOKUP(I13,②選手情報入力!$AD$11:$AJ$100,6,FALSE))</f>
        <v/>
      </c>
      <c r="L13" s="498"/>
      <c r="M13" s="313"/>
      <c r="N13" s="328">
        <v>6</v>
      </c>
      <c r="O13" s="328" t="str">
        <f>IF(②選手情報入力!$AU$10&lt;6,"",VLOOKUP(N13,②選手情報入力!$AT$11:$AU$100,2,FALSE))</f>
        <v/>
      </c>
      <c r="P13" s="329" t="str">
        <f>IF(O13="","",VLOOKUP(O13,②選手情報入力!$AJ$11:$AK$100,2,FALSE))</f>
        <v/>
      </c>
      <c r="Q13" s="329" t="str">
        <f>IF(O13="","",VLOOKUP(O13,②選手情報入力!$AJ$11:$AQ$100,6,FALSE))</f>
        <v/>
      </c>
      <c r="R13" s="490"/>
      <c r="S13" s="313"/>
      <c r="T13" s="328">
        <v>6</v>
      </c>
      <c r="U13" s="328" t="str">
        <f>IF(②選手情報入力!$AW$10&lt;6,"",VLOOKUP(T13,②選手情報入力!$AV$11:$AW$100,2,FALSE))</f>
        <v/>
      </c>
      <c r="V13" s="329" t="str">
        <f>IF(U13="","",VLOOKUP(U13,②選手情報入力!$AJ$11:$AK$100,2,FALSE))</f>
        <v/>
      </c>
      <c r="W13" s="329" t="str">
        <f>IF(U13="","",VLOOKUP(U13,②選手情報入力!$AJ$11:$AQ$100,6,FALSE))</f>
        <v/>
      </c>
      <c r="X13" s="490"/>
    </row>
    <row r="14" spans="1:24">
      <c r="B14" s="310"/>
      <c r="C14" s="330"/>
      <c r="D14" s="331" t="s">
        <v>62</v>
      </c>
      <c r="E14" s="332"/>
      <c r="F14" s="333">
        <f>IF(②選手情報入力!AQ10&gt;=4,1,0)</f>
        <v>0</v>
      </c>
      <c r="G14" s="311"/>
      <c r="H14" s="330"/>
      <c r="I14" s="330"/>
      <c r="J14" s="331" t="s">
        <v>62</v>
      </c>
      <c r="K14" s="332"/>
      <c r="L14" s="333">
        <f>IF(②選手情報入力!AS10&gt;=4,1,0)</f>
        <v>0</v>
      </c>
      <c r="M14" s="313"/>
      <c r="N14" s="330"/>
      <c r="O14" s="330"/>
      <c r="P14" s="331" t="s">
        <v>62</v>
      </c>
      <c r="Q14" s="332"/>
      <c r="R14" s="333">
        <f>IF(②選手情報入力!AU10&gt;=4,1,0)</f>
        <v>0</v>
      </c>
      <c r="S14" s="313"/>
      <c r="T14" s="330"/>
      <c r="U14" s="330"/>
      <c r="V14" s="331" t="s">
        <v>62</v>
      </c>
      <c r="W14" s="332"/>
      <c r="X14" s="333">
        <f>IF(②選手情報入力!AW10&gt;=4,1,0)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9"/>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O31"/>
  <sheetViews>
    <sheetView workbookViewId="0">
      <selection activeCell="F8" sqref="F8"/>
    </sheetView>
  </sheetViews>
  <sheetFormatPr defaultColWidth="9" defaultRowHeight="13.5"/>
  <cols>
    <col min="1" max="1" width="3.625" style="77" customWidth="1"/>
    <col min="2" max="2" width="26.125" style="77" customWidth="1"/>
    <col min="3" max="3" width="10" style="77" customWidth="1"/>
    <col min="4" max="4" width="4.875" style="77" customWidth="1"/>
    <col min="5" max="5" width="9" style="77" customWidth="1"/>
    <col min="6" max="6" width="26.125" style="77" customWidth="1"/>
    <col min="7" max="7" width="15.5" style="77" customWidth="1"/>
    <col min="8" max="8" width="2.375" style="77" customWidth="1"/>
    <col min="9" max="9" width="3.375" style="77" bestFit="1" customWidth="1"/>
    <col min="10" max="10" width="9" style="77"/>
    <col min="11" max="11" width="11.625" style="77" customWidth="1"/>
    <col min="12" max="12" width="8.125" style="77" customWidth="1"/>
    <col min="13" max="13" width="11.5" style="77" customWidth="1"/>
    <col min="14" max="14" width="8.125" style="77" customWidth="1"/>
    <col min="15" max="16384" width="9" style="77"/>
  </cols>
  <sheetData>
    <row r="1" spans="1:15" ht="17.25">
      <c r="A1" s="31" t="s">
        <v>130</v>
      </c>
      <c r="B1" s="73"/>
      <c r="C1" s="499" t="s">
        <v>532</v>
      </c>
      <c r="D1" s="499"/>
      <c r="E1" s="499"/>
      <c r="F1" s="499"/>
      <c r="G1" s="75"/>
      <c r="H1" s="76"/>
    </row>
    <row r="2" spans="1:15" ht="24.75" customHeight="1">
      <c r="A2" s="510" t="s">
        <v>151</v>
      </c>
      <c r="B2" s="510"/>
      <c r="C2" s="510"/>
      <c r="D2" s="510"/>
      <c r="E2" s="510"/>
      <c r="F2" s="510"/>
      <c r="G2" s="510"/>
      <c r="H2" s="510"/>
    </row>
    <row r="3" spans="1:15" ht="30" customHeight="1">
      <c r="A3" s="518" t="str">
        <f>注意事項!C3</f>
        <v>２０２１年度　名古屋地区夏季陸上競技大会
　兼　愛知県国体選手選考会・名古屋地区選手権男子１００００ｍ・男女5000mW</v>
      </c>
      <c r="B3" s="518"/>
      <c r="C3" s="518"/>
      <c r="D3" s="518"/>
      <c r="E3" s="518"/>
      <c r="F3" s="518"/>
      <c r="G3" s="518"/>
      <c r="H3" s="78"/>
    </row>
    <row r="4" spans="1:15" ht="19.5" thickBot="1">
      <c r="A4" s="511" t="s">
        <v>47</v>
      </c>
      <c r="B4" s="511"/>
      <c r="C4" s="511"/>
      <c r="D4" s="511"/>
      <c r="E4" s="511"/>
      <c r="F4" s="511"/>
      <c r="G4" s="511"/>
      <c r="H4" s="511"/>
    </row>
    <row r="5" spans="1:15" ht="19.5" customHeight="1" thickBot="1">
      <c r="A5" s="79"/>
      <c r="B5" s="108" t="s">
        <v>121</v>
      </c>
      <c r="C5" s="515" t="str">
        <f>IF(①団体情報入力!C8="","",①団体情報入力!C8)</f>
        <v/>
      </c>
      <c r="D5" s="516"/>
      <c r="E5" s="516"/>
      <c r="F5" s="517"/>
      <c r="G5" s="80" t="s">
        <v>46</v>
      </c>
      <c r="H5" s="74"/>
    </row>
    <row r="6" spans="1:15" ht="22.5" customHeight="1" thickBot="1">
      <c r="A6" s="74"/>
      <c r="B6" s="107" t="str">
        <f>IF(①団体情報入力!C9="","",①団体情報入力!C9)</f>
        <v/>
      </c>
      <c r="C6" s="191" t="s">
        <v>277</v>
      </c>
      <c r="D6" s="512" t="str">
        <f>IF(①団体情報入力!C6="","",①団体情報入力!C6&amp;"　"&amp;②選手情報入力!D11)</f>
        <v/>
      </c>
      <c r="E6" s="513"/>
      <c r="F6" s="513"/>
      <c r="G6" s="514"/>
      <c r="H6" s="81"/>
    </row>
    <row r="7" spans="1:15" ht="21" customHeight="1" thickBot="1">
      <c r="A7" s="74"/>
      <c r="B7" s="502" t="s">
        <v>112</v>
      </c>
      <c r="C7" s="503"/>
      <c r="D7" s="96"/>
      <c r="E7" s="83"/>
      <c r="F7" s="202" t="str">
        <f>①団体情報入力!C2</f>
        <v>一般大学高校</v>
      </c>
      <c r="G7" s="192" t="s">
        <v>525</v>
      </c>
      <c r="H7" s="74"/>
      <c r="I7" s="154" t="s">
        <v>201</v>
      </c>
      <c r="J7" s="500" t="s">
        <v>524</v>
      </c>
      <c r="K7" s="500"/>
      <c r="L7" s="500"/>
      <c r="M7" s="500"/>
      <c r="N7" s="500"/>
      <c r="O7" s="500"/>
    </row>
    <row r="8" spans="1:15" ht="21" customHeight="1" thickBot="1">
      <c r="B8" s="84" t="s">
        <v>114</v>
      </c>
      <c r="C8" s="506">
        <f>②選手情報入力!I101</f>
        <v>0</v>
      </c>
      <c r="D8" s="507"/>
      <c r="E8" s="83"/>
      <c r="F8" s="85" t="str">
        <f>IF(①団体情報入力!C2="一般大学高校","参加数✕800円","参加数✕600円")</f>
        <v>参加数✕800円</v>
      </c>
      <c r="G8" s="86">
        <f>IF(①団体情報入力!C2="一般大学高校",C8*800,C8*600)</f>
        <v>0</v>
      </c>
      <c r="H8" s="99"/>
      <c r="I8" s="154" t="s">
        <v>201</v>
      </c>
      <c r="J8" s="500"/>
      <c r="K8" s="500"/>
      <c r="L8" s="500"/>
      <c r="M8" s="500"/>
      <c r="N8" s="500"/>
      <c r="O8" s="500"/>
    </row>
    <row r="9" spans="1:15" ht="21" customHeight="1" thickBot="1">
      <c r="A9" s="74"/>
      <c r="B9" s="87" t="s">
        <v>115</v>
      </c>
      <c r="C9" s="508">
        <f>②選手情報入力!I102</f>
        <v>0</v>
      </c>
      <c r="D9" s="509"/>
      <c r="E9" s="83"/>
      <c r="F9" s="85" t="s">
        <v>708</v>
      </c>
      <c r="G9" s="86">
        <f>C9*1200</f>
        <v>0</v>
      </c>
      <c r="H9" s="74"/>
      <c r="J9" s="500"/>
      <c r="K9" s="500"/>
      <c r="L9" s="500"/>
      <c r="M9" s="500"/>
      <c r="N9" s="500"/>
      <c r="O9" s="500"/>
    </row>
    <row r="10" spans="1:15" ht="21" customHeight="1" thickTop="1" thickBot="1">
      <c r="A10" s="74"/>
      <c r="B10" s="98" t="s">
        <v>118</v>
      </c>
      <c r="C10" s="104">
        <f>IF(①団体情報入力!C11="",0,①団体情報入力!C11)</f>
        <v>0</v>
      </c>
      <c r="D10" s="97" t="s">
        <v>119</v>
      </c>
      <c r="F10" s="151" t="s">
        <v>709</v>
      </c>
      <c r="G10" s="149">
        <f>C10*1400</f>
        <v>0</v>
      </c>
      <c r="H10" s="74"/>
    </row>
    <row r="11" spans="1:15" ht="21" customHeight="1" thickBot="1">
      <c r="A11" s="74"/>
      <c r="F11" s="247" t="s">
        <v>200</v>
      </c>
      <c r="G11" s="246">
        <f>SUM(G8:G10)</f>
        <v>0</v>
      </c>
      <c r="H11" s="74"/>
      <c r="I11" s="150"/>
    </row>
    <row r="12" spans="1:15" ht="18.75" customHeight="1" thickBot="1">
      <c r="A12" s="74"/>
      <c r="B12" s="450" t="s">
        <v>123</v>
      </c>
      <c r="C12" s="451"/>
      <c r="D12" s="451"/>
      <c r="E12" s="452"/>
      <c r="F12" s="95" t="s">
        <v>126</v>
      </c>
      <c r="G12" s="115" t="str">
        <f>IF(②選手情報入力!I105=0,"",②選手情報入力!I105)</f>
        <v/>
      </c>
      <c r="H12" s="74"/>
      <c r="I12" s="150"/>
    </row>
    <row r="13" spans="1:15" ht="18.75" customHeight="1" thickBot="1">
      <c r="A13" s="89"/>
      <c r="B13" s="105" t="str">
        <f>IF(①団体情報入力!A13="","",①団体情報入力!A13)</f>
        <v/>
      </c>
      <c r="C13" s="504" t="str">
        <f>IF(①団体情報入力!E13="","",①団体情報入力!E13)</f>
        <v/>
      </c>
      <c r="D13" s="504"/>
      <c r="E13" s="505"/>
      <c r="H13" s="74"/>
      <c r="I13" s="186"/>
    </row>
    <row r="14" spans="1:15" ht="18.75" customHeight="1">
      <c r="A14" s="74"/>
      <c r="B14" s="105" t="str">
        <f>IF(①団体情報入力!A14="","",①団体情報入力!A14)</f>
        <v/>
      </c>
      <c r="C14" s="504" t="str">
        <f>IF(①団体情報入力!E14="","",①団体情報入力!E14)</f>
        <v/>
      </c>
      <c r="D14" s="504"/>
      <c r="E14" s="505"/>
      <c r="F14" s="501">
        <f ca="1">TODAY()</f>
        <v>44330</v>
      </c>
      <c r="G14" s="501"/>
      <c r="H14" s="74"/>
      <c r="I14" s="186"/>
    </row>
    <row r="15" spans="1:15" ht="18.75" customHeight="1">
      <c r="A15" s="74"/>
      <c r="B15" s="99"/>
      <c r="C15" s="99"/>
      <c r="D15" s="99"/>
      <c r="E15" s="99"/>
      <c r="F15" s="99"/>
      <c r="G15" s="99"/>
      <c r="H15" s="74"/>
      <c r="I15" s="154"/>
      <c r="J15" s="155"/>
    </row>
    <row r="16" spans="1:15" ht="14.25">
      <c r="A16" s="74"/>
      <c r="B16" s="106" t="s">
        <v>152</v>
      </c>
      <c r="C16" s="62"/>
      <c r="D16" s="62"/>
      <c r="E16" s="88"/>
      <c r="H16" s="74"/>
    </row>
    <row r="17" spans="1:8" ht="14.25">
      <c r="A17" s="74"/>
      <c r="C17" s="82"/>
      <c r="D17" s="82"/>
      <c r="E17" s="88"/>
      <c r="H17" s="74"/>
    </row>
    <row r="18" spans="1:8" ht="14.25">
      <c r="A18" s="74"/>
      <c r="E18" s="88"/>
      <c r="H18" s="74"/>
    </row>
    <row r="19" spans="1:8" ht="14.25">
      <c r="A19" s="74"/>
      <c r="B19" s="88"/>
      <c r="C19" s="88"/>
      <c r="D19" s="88"/>
      <c r="E19" s="88"/>
      <c r="H19" s="74"/>
    </row>
    <row r="20" spans="1:8" ht="14.25">
      <c r="A20" s="74"/>
      <c r="B20" s="89"/>
      <c r="C20" s="89"/>
      <c r="D20" s="89"/>
      <c r="E20" s="89"/>
      <c r="F20" s="89"/>
      <c r="G20" s="89"/>
      <c r="H20" s="74"/>
    </row>
    <row r="21" spans="1:8" ht="14.25">
      <c r="A21" s="74"/>
      <c r="B21" s="88"/>
      <c r="C21" s="88"/>
      <c r="D21" s="88"/>
      <c r="E21" s="88"/>
      <c r="H21" s="74"/>
    </row>
    <row r="22" spans="1:8" ht="18.75">
      <c r="A22" s="74"/>
      <c r="B22" s="90"/>
      <c r="C22" s="90"/>
      <c r="D22" s="90"/>
      <c r="E22" s="90"/>
      <c r="H22" s="74"/>
    </row>
    <row r="23" spans="1:8" ht="18.75">
      <c r="A23" s="74"/>
      <c r="B23" s="90"/>
      <c r="C23" s="90"/>
      <c r="D23" s="90"/>
      <c r="E23" s="90"/>
      <c r="F23" s="90"/>
      <c r="G23" s="90"/>
      <c r="H23" s="74"/>
    </row>
    <row r="24" spans="1:8" ht="14.25">
      <c r="A24" s="74"/>
      <c r="B24" s="91"/>
      <c r="C24" s="88"/>
      <c r="D24" s="88"/>
      <c r="E24" s="88"/>
      <c r="F24" s="92"/>
      <c r="G24" s="88"/>
      <c r="H24" s="74"/>
    </row>
    <row r="25" spans="1:8" ht="14.25">
      <c r="B25" s="91"/>
      <c r="C25" s="88"/>
      <c r="D25" s="88"/>
      <c r="E25" s="88"/>
      <c r="F25" s="92"/>
      <c r="G25" s="88"/>
    </row>
    <row r="26" spans="1:8" ht="14.25">
      <c r="B26" s="91"/>
      <c r="C26" s="88"/>
      <c r="D26" s="88"/>
      <c r="E26" s="88"/>
      <c r="F26" s="92"/>
      <c r="G26" s="88"/>
    </row>
    <row r="27" spans="1:8" ht="14.25">
      <c r="B27" s="91"/>
      <c r="C27" s="88"/>
      <c r="D27" s="88"/>
      <c r="E27" s="88"/>
      <c r="F27" s="92"/>
      <c r="G27" s="88"/>
    </row>
    <row r="28" spans="1:8" ht="14.25">
      <c r="B28" s="91"/>
      <c r="C28" s="88"/>
      <c r="D28" s="88"/>
      <c r="E28" s="88"/>
      <c r="F28" s="92"/>
      <c r="G28" s="88"/>
    </row>
    <row r="29" spans="1:8" ht="14.25">
      <c r="B29" s="91"/>
      <c r="C29" s="88"/>
      <c r="D29" s="88"/>
      <c r="E29" s="88"/>
      <c r="F29" s="92"/>
      <c r="G29" s="88"/>
    </row>
    <row r="30" spans="1:8" ht="14.25">
      <c r="B30" s="91"/>
      <c r="C30" s="88"/>
      <c r="D30" s="88"/>
      <c r="E30" s="88"/>
      <c r="F30" s="92"/>
      <c r="G30" s="88"/>
    </row>
    <row r="31" spans="1:8" ht="14.25">
      <c r="B31" s="91"/>
      <c r="C31" s="88"/>
      <c r="D31" s="88"/>
      <c r="E31" s="88"/>
      <c r="F31" s="92"/>
      <c r="G31" s="88"/>
    </row>
  </sheetData>
  <sheetProtection selectLockedCells="1"/>
  <mergeCells count="14">
    <mergeCell ref="C1:F1"/>
    <mergeCell ref="J7:O9"/>
    <mergeCell ref="F14:G14"/>
    <mergeCell ref="B7:C7"/>
    <mergeCell ref="C14:E14"/>
    <mergeCell ref="C8:D8"/>
    <mergeCell ref="C13:E13"/>
    <mergeCell ref="B12:E12"/>
    <mergeCell ref="C9:D9"/>
    <mergeCell ref="A2:H2"/>
    <mergeCell ref="A4:H4"/>
    <mergeCell ref="D6:G6"/>
    <mergeCell ref="C5:F5"/>
    <mergeCell ref="A3:G3"/>
  </mergeCells>
  <phoneticPr fontId="9"/>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4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A2" sqref="A2:K2"/>
    </sheetView>
  </sheetViews>
  <sheetFormatPr defaultRowHeight="13.5"/>
  <cols>
    <col min="1" max="1" width="9" style="219"/>
    <col min="2" max="2" width="50.375" style="219" customWidth="1"/>
    <col min="3" max="3" width="9" style="219"/>
    <col min="4" max="4" width="9.25" style="219" bestFit="1" customWidth="1"/>
    <col min="5" max="7" width="9" style="219"/>
    <col min="8" max="8" width="9.25" style="219" bestFit="1" customWidth="1"/>
    <col min="9" max="16384" width="9" style="219"/>
  </cols>
  <sheetData>
    <row r="1" spans="1:11" ht="26.45" customHeight="1">
      <c r="A1" s="521"/>
      <c r="B1" s="521"/>
      <c r="C1" s="521"/>
      <c r="D1" s="521"/>
      <c r="E1" s="521"/>
      <c r="F1" s="521"/>
      <c r="G1" s="521"/>
      <c r="H1" s="521"/>
      <c r="I1" s="521"/>
      <c r="J1" s="521"/>
      <c r="K1" s="521"/>
    </row>
    <row r="2" spans="1:11" ht="18" thickBot="1">
      <c r="A2" s="522" t="s">
        <v>549</v>
      </c>
      <c r="B2" s="522"/>
      <c r="C2" s="522"/>
      <c r="D2" s="522"/>
      <c r="E2" s="522"/>
      <c r="F2" s="522"/>
      <c r="G2" s="522"/>
      <c r="H2" s="522"/>
      <c r="I2" s="522"/>
      <c r="J2" s="522"/>
      <c r="K2" s="522"/>
    </row>
    <row r="3" spans="1:11" ht="72.599999999999994" customHeight="1" thickTop="1" thickBot="1">
      <c r="A3" s="523" t="s">
        <v>550</v>
      </c>
      <c r="B3" s="524"/>
      <c r="C3" s="524"/>
      <c r="D3" s="524"/>
      <c r="E3" s="524"/>
      <c r="F3" s="524"/>
      <c r="G3" s="524"/>
      <c r="H3" s="524"/>
      <c r="I3" s="524"/>
      <c r="J3" s="524"/>
      <c r="K3" s="525"/>
    </row>
    <row r="4" spans="1:11" s="221" customFormat="1" ht="12.75" thickTop="1">
      <c r="A4" s="220" t="s">
        <v>551</v>
      </c>
    </row>
    <row r="5" spans="1:11" s="221" customFormat="1" ht="12.75" thickBot="1">
      <c r="A5" s="526" t="s">
        <v>552</v>
      </c>
      <c r="B5" s="526"/>
      <c r="C5" s="526"/>
      <c r="D5" s="526"/>
      <c r="E5" s="526"/>
      <c r="F5" s="526"/>
      <c r="G5" s="526"/>
      <c r="H5" s="526"/>
      <c r="I5" s="526"/>
      <c r="J5" s="526"/>
      <c r="K5" s="526"/>
    </row>
    <row r="6" spans="1:11" ht="33.950000000000003" customHeight="1">
      <c r="A6" s="222" t="s">
        <v>553</v>
      </c>
      <c r="B6" s="223" t="s">
        <v>554</v>
      </c>
      <c r="C6" s="224"/>
      <c r="D6" s="224"/>
      <c r="E6" s="224"/>
      <c r="F6" s="224"/>
      <c r="G6" s="224"/>
      <c r="H6" s="224"/>
      <c r="I6" s="225"/>
      <c r="J6" s="226"/>
      <c r="K6" s="227"/>
    </row>
    <row r="7" spans="1:11" ht="20.25" customHeight="1">
      <c r="A7" s="228">
        <v>1</v>
      </c>
      <c r="B7" s="229" t="s">
        <v>555</v>
      </c>
      <c r="C7" s="230"/>
      <c r="D7" s="230"/>
      <c r="E7" s="230"/>
      <c r="F7" s="230"/>
      <c r="G7" s="230"/>
      <c r="H7" s="230"/>
      <c r="I7" s="231"/>
      <c r="J7" s="230"/>
      <c r="K7" s="232"/>
    </row>
    <row r="8" spans="1:11" ht="20.25" customHeight="1">
      <c r="A8" s="228">
        <v>2</v>
      </c>
      <c r="B8" s="230" t="s">
        <v>556</v>
      </c>
      <c r="C8" s="230"/>
      <c r="D8" s="230"/>
      <c r="E8" s="230"/>
      <c r="F8" s="230"/>
      <c r="G8" s="230"/>
      <c r="H8" s="230"/>
      <c r="I8" s="231"/>
      <c r="J8" s="230"/>
      <c r="K8" s="232"/>
    </row>
    <row r="9" spans="1:11" ht="20.25" customHeight="1">
      <c r="A9" s="228">
        <v>3</v>
      </c>
      <c r="B9" s="230" t="s">
        <v>557</v>
      </c>
      <c r="C9" s="230"/>
      <c r="D9" s="230"/>
      <c r="E9" s="230"/>
      <c r="F9" s="230"/>
      <c r="G9" s="230"/>
      <c r="H9" s="230"/>
      <c r="I9" s="231"/>
      <c r="J9" s="230"/>
      <c r="K9" s="232"/>
    </row>
    <row r="10" spans="1:11" ht="20.25" customHeight="1">
      <c r="A10" s="228">
        <v>4</v>
      </c>
      <c r="B10" s="230" t="s">
        <v>558</v>
      </c>
      <c r="C10" s="230"/>
      <c r="D10" s="230"/>
      <c r="E10" s="230"/>
      <c r="F10" s="230"/>
      <c r="G10" s="230"/>
      <c r="H10" s="230"/>
      <c r="I10" s="231"/>
      <c r="J10" s="230"/>
      <c r="K10" s="232"/>
    </row>
    <row r="11" spans="1:11" ht="20.25" customHeight="1">
      <c r="A11" s="228">
        <v>5</v>
      </c>
      <c r="B11" s="230" t="s">
        <v>559</v>
      </c>
      <c r="C11" s="230"/>
      <c r="D11" s="230"/>
      <c r="E11" s="230"/>
      <c r="F11" s="230"/>
      <c r="G11" s="230"/>
      <c r="H11" s="230"/>
      <c r="I11" s="231"/>
      <c r="J11" s="230"/>
      <c r="K11" s="232"/>
    </row>
    <row r="12" spans="1:11" ht="20.25" customHeight="1">
      <c r="A12" s="228">
        <v>6</v>
      </c>
      <c r="B12" s="230" t="s">
        <v>560</v>
      </c>
      <c r="C12" s="230"/>
      <c r="D12" s="230"/>
      <c r="E12" s="230"/>
      <c r="F12" s="230"/>
      <c r="G12" s="230"/>
      <c r="H12" s="230"/>
      <c r="I12" s="231"/>
      <c r="J12" s="230"/>
      <c r="K12" s="232"/>
    </row>
    <row r="13" spans="1:11" ht="20.25" customHeight="1">
      <c r="A13" s="228">
        <v>7</v>
      </c>
      <c r="B13" s="230" t="s">
        <v>561</v>
      </c>
      <c r="C13" s="230"/>
      <c r="D13" s="230"/>
      <c r="E13" s="230"/>
      <c r="F13" s="230"/>
      <c r="G13" s="230"/>
      <c r="H13" s="230"/>
      <c r="I13" s="231"/>
      <c r="J13" s="230"/>
      <c r="K13" s="232"/>
    </row>
    <row r="14" spans="1:11" ht="20.25" customHeight="1">
      <c r="A14" s="228">
        <v>8</v>
      </c>
      <c r="B14" s="230" t="s">
        <v>562</v>
      </c>
      <c r="C14" s="230"/>
      <c r="D14" s="230"/>
      <c r="E14" s="230"/>
      <c r="F14" s="230"/>
      <c r="G14" s="230"/>
      <c r="H14" s="230"/>
      <c r="I14" s="231"/>
      <c r="J14" s="230"/>
      <c r="K14" s="232"/>
    </row>
    <row r="15" spans="1:11" ht="20.25" customHeight="1">
      <c r="A15" s="228">
        <v>9</v>
      </c>
      <c r="B15" s="230" t="s">
        <v>563</v>
      </c>
      <c r="C15" s="230"/>
      <c r="D15" s="230"/>
      <c r="E15" s="230"/>
      <c r="F15" s="230"/>
      <c r="G15" s="230"/>
      <c r="H15" s="230"/>
      <c r="I15" s="231"/>
      <c r="J15" s="230"/>
      <c r="K15" s="232"/>
    </row>
    <row r="16" spans="1:11" ht="20.25" customHeight="1">
      <c r="A16" s="228">
        <v>10</v>
      </c>
      <c r="B16" s="230" t="s">
        <v>564</v>
      </c>
      <c r="C16" s="230"/>
      <c r="D16" s="230"/>
      <c r="E16" s="230"/>
      <c r="F16" s="230"/>
      <c r="G16" s="230"/>
      <c r="H16" s="230"/>
      <c r="I16" s="231"/>
      <c r="J16" s="230"/>
      <c r="K16" s="232"/>
    </row>
    <row r="17" spans="1:11" ht="20.25" customHeight="1">
      <c r="A17" s="228">
        <v>11</v>
      </c>
      <c r="B17" s="230" t="s">
        <v>565</v>
      </c>
      <c r="C17" s="233" t="s">
        <v>566</v>
      </c>
      <c r="D17" s="233" t="s">
        <v>566</v>
      </c>
      <c r="E17" s="233" t="s">
        <v>566</v>
      </c>
      <c r="F17" s="233" t="s">
        <v>566</v>
      </c>
      <c r="G17" s="233" t="s">
        <v>566</v>
      </c>
      <c r="H17" s="233" t="s">
        <v>566</v>
      </c>
      <c r="I17" s="234" t="s">
        <v>566</v>
      </c>
      <c r="J17" s="233" t="s">
        <v>566</v>
      </c>
      <c r="K17" s="235" t="s">
        <v>566</v>
      </c>
    </row>
    <row r="18" spans="1:11" ht="20.25" customHeight="1" thickBot="1">
      <c r="A18" s="236">
        <v>12</v>
      </c>
      <c r="B18" s="237" t="s">
        <v>567</v>
      </c>
      <c r="C18" s="237"/>
      <c r="D18" s="237"/>
      <c r="E18" s="237"/>
      <c r="F18" s="237"/>
      <c r="G18" s="237"/>
      <c r="H18" s="237"/>
      <c r="I18" s="238"/>
      <c r="J18" s="237"/>
      <c r="K18" s="239"/>
    </row>
    <row r="19" spans="1:11" ht="12.6" customHeight="1"/>
    <row r="20" spans="1:11" s="240" customFormat="1" ht="14.25">
      <c r="A20" s="519" t="s">
        <v>568</v>
      </c>
      <c r="B20" s="520"/>
      <c r="C20" s="519" t="s">
        <v>569</v>
      </c>
      <c r="D20" s="519"/>
      <c r="E20" s="519"/>
      <c r="F20" s="519"/>
      <c r="G20" s="519"/>
      <c r="H20" s="519"/>
      <c r="I20" s="519"/>
      <c r="J20" s="519"/>
      <c r="K20" s="519"/>
    </row>
    <row r="21" spans="1:11" s="240" customFormat="1" ht="13.5" customHeight="1">
      <c r="C21" s="241" t="s">
        <v>570</v>
      </c>
    </row>
    <row r="22" spans="1:11" s="240" customFormat="1" ht="14.25">
      <c r="A22" s="519" t="s">
        <v>571</v>
      </c>
      <c r="B22" s="520"/>
      <c r="C22" s="242" t="s">
        <v>572</v>
      </c>
    </row>
    <row r="23" spans="1:11" s="240" customFormat="1" ht="14.25">
      <c r="A23" s="243"/>
      <c r="B23" s="244"/>
      <c r="C23" s="242"/>
    </row>
  </sheetData>
  <mergeCells count="7">
    <mergeCell ref="A22:B22"/>
    <mergeCell ref="A1:K1"/>
    <mergeCell ref="A2:K2"/>
    <mergeCell ref="A3:K3"/>
    <mergeCell ref="A5:K5"/>
    <mergeCell ref="A20:B20"/>
    <mergeCell ref="C20:K20"/>
  </mergeCells>
  <phoneticPr fontId="43"/>
  <printOptions horizontalCentered="1"/>
  <pageMargins left="0.23622047244094491" right="0.23622047244094491" top="0.39370078740157483" bottom="0.39370078740157483" header="0.31496062992125984" footer="0.31496062992125984"/>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Q9" sqref="Q9"/>
    </sheetView>
  </sheetViews>
  <sheetFormatPr defaultRowHeight="13.5"/>
  <cols>
    <col min="1" max="1" width="4.875" style="156" customWidth="1"/>
    <col min="2" max="2" width="30" style="156" customWidth="1"/>
    <col min="3" max="5" width="6.75" style="156" customWidth="1"/>
    <col min="6" max="6" width="3" style="156" customWidth="1"/>
    <col min="7" max="7" width="3.625" style="156" customWidth="1"/>
    <col min="8" max="17" width="6.75" style="156" customWidth="1"/>
    <col min="18" max="16384" width="9" style="156"/>
  </cols>
  <sheetData>
    <row r="1" spans="1:17" s="11" customFormat="1" ht="17.25">
      <c r="A1" s="15"/>
      <c r="B1" s="153" t="s">
        <v>236</v>
      </c>
      <c r="C1" s="152"/>
      <c r="D1" s="152"/>
      <c r="E1" s="152"/>
      <c r="F1" s="152"/>
      <c r="G1" s="152"/>
      <c r="H1" s="152"/>
      <c r="I1" s="152"/>
      <c r="J1" s="152"/>
      <c r="K1" s="152"/>
    </row>
    <row r="2" spans="1:17" ht="25.7" customHeight="1"/>
    <row r="3" spans="1:17" ht="42" customHeight="1">
      <c r="G3" s="158" t="s">
        <v>204</v>
      </c>
    </row>
    <row r="4" spans="1:17" ht="18.95" customHeight="1">
      <c r="A4" s="159" t="s">
        <v>205</v>
      </c>
    </row>
    <row r="5" spans="1:17" customFormat="1" ht="17.25">
      <c r="A5" s="160" t="s">
        <v>206</v>
      </c>
    </row>
    <row r="6" spans="1:17" ht="17.25">
      <c r="A6" s="159" t="s">
        <v>207</v>
      </c>
    </row>
    <row r="7" spans="1:17" ht="9.75" customHeight="1"/>
    <row r="8" spans="1:17" ht="29.85" customHeight="1">
      <c r="A8" s="161" t="s">
        <v>208</v>
      </c>
      <c r="B8" s="162" t="s">
        <v>209</v>
      </c>
      <c r="C8" s="163"/>
      <c r="D8" s="163"/>
      <c r="E8" s="163"/>
      <c r="F8" s="529"/>
      <c r="G8" s="528"/>
      <c r="H8" s="163"/>
      <c r="I8" s="163"/>
      <c r="J8" s="163"/>
      <c r="K8" s="163"/>
      <c r="L8" s="163"/>
      <c r="M8" s="163"/>
      <c r="N8" s="163"/>
      <c r="O8" s="163"/>
      <c r="P8" s="163"/>
      <c r="Q8" s="163"/>
    </row>
    <row r="9" spans="1:17" ht="25.15" customHeight="1">
      <c r="A9" s="164" t="s">
        <v>210</v>
      </c>
      <c r="B9" s="165" t="s">
        <v>211</v>
      </c>
      <c r="C9" s="157"/>
      <c r="D9" s="157"/>
      <c r="E9" s="157"/>
      <c r="F9" s="527"/>
      <c r="G9" s="528"/>
      <c r="H9" s="157"/>
      <c r="I9" s="157"/>
      <c r="J9" s="157"/>
      <c r="K9" s="157"/>
      <c r="L9" s="157"/>
      <c r="M9" s="157"/>
      <c r="N9" s="157"/>
      <c r="O9" s="157"/>
      <c r="P9" s="157"/>
      <c r="Q9" s="157"/>
    </row>
    <row r="10" spans="1:17" ht="25.15" customHeight="1">
      <c r="A10" s="162" t="s">
        <v>212</v>
      </c>
      <c r="B10" s="165" t="s">
        <v>213</v>
      </c>
      <c r="C10" s="157"/>
      <c r="D10" s="157"/>
      <c r="E10" s="157"/>
      <c r="F10" s="527"/>
      <c r="G10" s="528"/>
      <c r="H10" s="157"/>
      <c r="I10" s="157"/>
      <c r="J10" s="157"/>
      <c r="K10" s="157"/>
      <c r="L10" s="157"/>
      <c r="M10" s="157"/>
      <c r="N10" s="157"/>
      <c r="O10" s="157"/>
      <c r="P10" s="157"/>
      <c r="Q10" s="157"/>
    </row>
    <row r="11" spans="1:17" ht="25.15" customHeight="1">
      <c r="A11" s="162" t="s">
        <v>214</v>
      </c>
      <c r="B11" s="165" t="s">
        <v>215</v>
      </c>
      <c r="C11" s="157"/>
      <c r="D11" s="157"/>
      <c r="E11" s="157"/>
      <c r="F11" s="527"/>
      <c r="G11" s="528"/>
      <c r="H11" s="157"/>
      <c r="I11" s="157"/>
      <c r="J11" s="157"/>
      <c r="K11" s="157"/>
      <c r="L11" s="157"/>
      <c r="M11" s="157"/>
      <c r="N11" s="157"/>
      <c r="O11" s="157"/>
      <c r="P11" s="157"/>
      <c r="Q11" s="157"/>
    </row>
    <row r="12" spans="1:17" ht="25.15" customHeight="1">
      <c r="A12" s="162" t="s">
        <v>202</v>
      </c>
      <c r="B12" s="166" t="s">
        <v>216</v>
      </c>
      <c r="C12" s="157"/>
      <c r="D12" s="157"/>
      <c r="E12" s="157"/>
      <c r="F12" s="527"/>
      <c r="G12" s="528"/>
      <c r="H12" s="157"/>
      <c r="I12" s="157"/>
      <c r="J12" s="157"/>
      <c r="K12" s="157"/>
      <c r="L12" s="157"/>
      <c r="M12" s="157"/>
      <c r="N12" s="157"/>
      <c r="O12" s="157"/>
      <c r="P12" s="157"/>
      <c r="Q12" s="157"/>
    </row>
    <row r="13" spans="1:17" ht="25.15" customHeight="1">
      <c r="A13" s="162" t="s">
        <v>217</v>
      </c>
      <c r="B13" s="165" t="s">
        <v>218</v>
      </c>
      <c r="C13" s="157"/>
      <c r="D13" s="157"/>
      <c r="E13" s="157"/>
      <c r="F13" s="527"/>
      <c r="G13" s="528"/>
      <c r="H13" s="157"/>
      <c r="I13" s="157"/>
      <c r="J13" s="157"/>
      <c r="K13" s="157"/>
      <c r="L13" s="157"/>
      <c r="M13" s="157"/>
      <c r="N13" s="157"/>
      <c r="O13" s="157"/>
      <c r="P13" s="157"/>
      <c r="Q13" s="157"/>
    </row>
    <row r="14" spans="1:17" ht="25.15" customHeight="1">
      <c r="A14" s="162" t="s">
        <v>219</v>
      </c>
      <c r="B14" s="165" t="s">
        <v>220</v>
      </c>
      <c r="C14" s="157"/>
      <c r="D14" s="157"/>
      <c r="E14" s="157"/>
      <c r="F14" s="527"/>
      <c r="G14" s="528"/>
      <c r="H14" s="157"/>
      <c r="I14" s="157"/>
      <c r="J14" s="157"/>
      <c r="K14" s="157"/>
      <c r="L14" s="157"/>
      <c r="M14" s="157"/>
      <c r="N14" s="157"/>
      <c r="O14" s="157"/>
      <c r="P14" s="157"/>
      <c r="Q14" s="157"/>
    </row>
    <row r="15" spans="1:17" ht="25.15" customHeight="1">
      <c r="A15" s="162" t="s">
        <v>221</v>
      </c>
      <c r="B15" s="165" t="s">
        <v>222</v>
      </c>
      <c r="C15" s="157"/>
      <c r="D15" s="157"/>
      <c r="E15" s="157"/>
      <c r="F15" s="527"/>
      <c r="G15" s="528"/>
      <c r="H15" s="157"/>
      <c r="I15" s="157"/>
      <c r="J15" s="157"/>
      <c r="K15" s="157"/>
      <c r="L15" s="157"/>
      <c r="M15" s="157"/>
      <c r="N15" s="157"/>
      <c r="O15" s="157"/>
      <c r="P15" s="157"/>
      <c r="Q15" s="157"/>
    </row>
    <row r="16" spans="1:17" ht="25.15" customHeight="1">
      <c r="A16" s="162" t="s">
        <v>223</v>
      </c>
      <c r="B16" s="165" t="s">
        <v>224</v>
      </c>
      <c r="C16" s="157"/>
      <c r="D16" s="157"/>
      <c r="E16" s="157"/>
      <c r="F16" s="527"/>
      <c r="G16" s="528"/>
      <c r="H16" s="157"/>
      <c r="I16" s="157"/>
      <c r="J16" s="157"/>
      <c r="K16" s="157"/>
      <c r="L16" s="157"/>
      <c r="M16" s="157"/>
      <c r="N16" s="157"/>
      <c r="O16" s="157"/>
      <c r="P16" s="157"/>
      <c r="Q16" s="157"/>
    </row>
    <row r="17" spans="1:17" ht="25.15" customHeight="1">
      <c r="A17" s="162" t="s">
        <v>225</v>
      </c>
      <c r="B17" s="165" t="s">
        <v>226</v>
      </c>
      <c r="C17" s="157"/>
      <c r="D17" s="157"/>
      <c r="E17" s="157"/>
      <c r="F17" s="527"/>
      <c r="G17" s="528"/>
      <c r="H17" s="157"/>
      <c r="I17" s="157"/>
      <c r="J17" s="157"/>
      <c r="K17" s="157"/>
      <c r="L17" s="157"/>
      <c r="M17" s="157"/>
      <c r="N17" s="157"/>
      <c r="O17" s="157"/>
      <c r="P17" s="157"/>
      <c r="Q17" s="157"/>
    </row>
    <row r="18" spans="1:17" ht="25.15" customHeight="1">
      <c r="A18" s="161">
        <v>10</v>
      </c>
      <c r="B18" s="165" t="s">
        <v>227</v>
      </c>
      <c r="C18" s="157"/>
      <c r="D18" s="157"/>
      <c r="E18" s="157"/>
      <c r="F18" s="527"/>
      <c r="G18" s="528"/>
      <c r="H18" s="157"/>
      <c r="I18" s="157"/>
      <c r="J18" s="157"/>
      <c r="K18" s="157"/>
      <c r="L18" s="157"/>
      <c r="M18" s="157"/>
      <c r="N18" s="157"/>
      <c r="O18" s="157"/>
      <c r="P18" s="157"/>
      <c r="Q18" s="157"/>
    </row>
    <row r="19" spans="1:17" ht="25.15" customHeight="1">
      <c r="A19" s="167">
        <v>11</v>
      </c>
      <c r="B19" s="165" t="s">
        <v>228</v>
      </c>
      <c r="C19" s="168" t="s">
        <v>229</v>
      </c>
      <c r="D19" s="168" t="s">
        <v>230</v>
      </c>
      <c r="E19" s="168" t="s">
        <v>230</v>
      </c>
      <c r="F19" s="536" t="s">
        <v>229</v>
      </c>
      <c r="G19" s="537"/>
      <c r="H19" s="168" t="s">
        <v>230</v>
      </c>
      <c r="I19" s="168" t="s">
        <v>231</v>
      </c>
      <c r="J19" s="168" t="s">
        <v>229</v>
      </c>
      <c r="K19" s="168" t="s">
        <v>232</v>
      </c>
      <c r="L19" s="168" t="s">
        <v>229</v>
      </c>
      <c r="M19" s="168" t="s">
        <v>229</v>
      </c>
      <c r="N19" s="168" t="s">
        <v>229</v>
      </c>
      <c r="O19" s="168" t="s">
        <v>230</v>
      </c>
      <c r="P19" s="168" t="s">
        <v>229</v>
      </c>
      <c r="Q19" s="168" t="s">
        <v>232</v>
      </c>
    </row>
    <row r="20" spans="1:17" ht="35.450000000000003" customHeight="1">
      <c r="A20" s="169" t="s">
        <v>233</v>
      </c>
      <c r="B20" s="170"/>
      <c r="C20" s="530" t="s">
        <v>203</v>
      </c>
      <c r="D20" s="531"/>
      <c r="E20" s="532"/>
      <c r="F20" s="533" t="str">
        <f>IF(①団体情報入力!C4="","",①団体情報入力!C4)</f>
        <v/>
      </c>
      <c r="G20" s="534"/>
      <c r="H20" s="534"/>
      <c r="I20" s="534"/>
      <c r="J20" s="534"/>
      <c r="K20" s="534"/>
      <c r="L20" s="534"/>
      <c r="M20" s="534"/>
      <c r="N20" s="534"/>
      <c r="O20" s="534"/>
      <c r="P20" s="534"/>
      <c r="Q20" s="535"/>
    </row>
    <row r="21" spans="1:17" ht="17.25" customHeight="1">
      <c r="A21" s="171" t="s">
        <v>234</v>
      </c>
    </row>
    <row r="22" spans="1:17" ht="17.25" customHeight="1">
      <c r="A22" s="171" t="s">
        <v>235</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3"/>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3:J42"/>
  <sheetViews>
    <sheetView workbookViewId="0">
      <selection activeCell="A10" sqref="A10"/>
    </sheetView>
  </sheetViews>
  <sheetFormatPr defaultRowHeight="13.5"/>
  <cols>
    <col min="10" max="10" width="5.5" customWidth="1"/>
  </cols>
  <sheetData>
    <row r="3" spans="1:10" s="256" customFormat="1" ht="17.25">
      <c r="A3" s="256" t="s">
        <v>593</v>
      </c>
    </row>
    <row r="4" spans="1:10" s="256" customFormat="1" ht="17.25"/>
    <row r="5" spans="1:10" s="256" customFormat="1" ht="17.25">
      <c r="A5" s="256" t="s">
        <v>237</v>
      </c>
    </row>
    <row r="6" spans="1:10" s="256" customFormat="1" ht="17.25">
      <c r="A6" s="256" t="s">
        <v>238</v>
      </c>
    </row>
    <row r="7" spans="1:10" s="256" customFormat="1" ht="17.25">
      <c r="A7" s="257" t="s">
        <v>548</v>
      </c>
    </row>
    <row r="8" spans="1:10" s="256" customFormat="1" ht="17.25">
      <c r="A8" s="256" t="s">
        <v>594</v>
      </c>
    </row>
    <row r="9" spans="1:10" s="256" customFormat="1" ht="17.25"/>
    <row r="10" spans="1:10" s="256" customFormat="1" ht="17.25">
      <c r="A10" s="256" t="s">
        <v>595</v>
      </c>
    </row>
    <row r="12" spans="1:10">
      <c r="A12" s="174"/>
      <c r="B12" s="174"/>
      <c r="C12" s="174"/>
      <c r="D12" s="541" t="s">
        <v>239</v>
      </c>
      <c r="E12" s="541"/>
      <c r="F12" s="541"/>
      <c r="G12" s="174"/>
      <c r="H12" s="174"/>
      <c r="I12" s="174"/>
      <c r="J12" s="174"/>
    </row>
    <row r="13" spans="1:10">
      <c r="D13" s="541"/>
      <c r="E13" s="541"/>
      <c r="F13" s="541"/>
    </row>
    <row r="15" spans="1:10">
      <c r="A15" s="540" t="s">
        <v>591</v>
      </c>
      <c r="B15" s="540"/>
      <c r="C15" s="540"/>
      <c r="D15" s="540"/>
      <c r="E15" s="540"/>
      <c r="F15" s="540"/>
      <c r="G15" s="540"/>
      <c r="H15" s="540"/>
      <c r="I15" s="540"/>
    </row>
    <row r="17" spans="1:9">
      <c r="F17" s="173" t="s">
        <v>240</v>
      </c>
      <c r="G17" s="540" t="s">
        <v>592</v>
      </c>
      <c r="H17" s="540"/>
      <c r="I17" s="540"/>
    </row>
    <row r="19" spans="1:9">
      <c r="A19" t="s">
        <v>241</v>
      </c>
    </row>
    <row r="22" spans="1:9">
      <c r="A22" s="175"/>
      <c r="B22" s="176"/>
      <c r="C22" s="544"/>
      <c r="D22" s="545"/>
      <c r="E22" s="545"/>
      <c r="F22" s="545"/>
      <c r="G22" s="545"/>
      <c r="H22" s="545"/>
      <c r="I22" s="546"/>
    </row>
    <row r="23" spans="1:9">
      <c r="A23" s="542" t="s">
        <v>242</v>
      </c>
      <c r="B23" s="543"/>
      <c r="C23" s="542"/>
      <c r="D23" s="541"/>
      <c r="E23" s="541"/>
      <c r="F23" s="541"/>
      <c r="G23" s="541"/>
      <c r="H23" s="541"/>
      <c r="I23" s="543"/>
    </row>
    <row r="24" spans="1:9">
      <c r="A24" s="179"/>
      <c r="B24" s="180"/>
      <c r="C24" s="547"/>
      <c r="D24" s="548"/>
      <c r="E24" s="548"/>
      <c r="F24" s="548"/>
      <c r="G24" s="548"/>
      <c r="H24" s="548"/>
      <c r="I24" s="549"/>
    </row>
    <row r="25" spans="1:9">
      <c r="A25" s="177"/>
      <c r="B25" s="178"/>
      <c r="C25" s="544"/>
      <c r="D25" s="545"/>
      <c r="E25" s="545"/>
      <c r="F25" s="545"/>
      <c r="G25" s="545"/>
      <c r="H25" s="545"/>
      <c r="I25" s="546"/>
    </row>
    <row r="26" spans="1:9">
      <c r="A26" s="542" t="s">
        <v>249</v>
      </c>
      <c r="B26" s="543"/>
      <c r="C26" s="542"/>
      <c r="D26" s="541"/>
      <c r="E26" s="541"/>
      <c r="F26" s="541"/>
      <c r="G26" s="541"/>
      <c r="H26" s="541"/>
      <c r="I26" s="543"/>
    </row>
    <row r="27" spans="1:9">
      <c r="A27" s="177"/>
      <c r="B27" s="178"/>
      <c r="C27" s="547"/>
      <c r="D27" s="548"/>
      <c r="E27" s="548"/>
      <c r="F27" s="548"/>
      <c r="G27" s="548"/>
      <c r="H27" s="548"/>
      <c r="I27" s="549"/>
    </row>
    <row r="28" spans="1:9">
      <c r="A28" s="175"/>
      <c r="B28" s="176"/>
      <c r="C28" s="544"/>
      <c r="D28" s="545"/>
      <c r="E28" s="545"/>
      <c r="F28" s="545"/>
      <c r="G28" s="545"/>
      <c r="H28" s="545"/>
      <c r="I28" s="546"/>
    </row>
    <row r="29" spans="1:9">
      <c r="A29" s="542" t="s">
        <v>243</v>
      </c>
      <c r="B29" s="543"/>
      <c r="C29" s="542"/>
      <c r="D29" s="541"/>
      <c r="E29" s="541"/>
      <c r="F29" s="541"/>
      <c r="G29" s="541"/>
      <c r="H29" s="541"/>
      <c r="I29" s="543"/>
    </row>
    <row r="30" spans="1:9">
      <c r="A30" s="179"/>
      <c r="B30" s="180"/>
      <c r="C30" s="547"/>
      <c r="D30" s="548"/>
      <c r="E30" s="548"/>
      <c r="F30" s="548"/>
      <c r="G30" s="548"/>
      <c r="H30" s="548"/>
      <c r="I30" s="549"/>
    </row>
    <row r="31" spans="1:9">
      <c r="A31" s="175"/>
      <c r="B31" s="176"/>
      <c r="C31" s="544"/>
      <c r="D31" s="545"/>
      <c r="E31" s="545"/>
      <c r="F31" s="545"/>
      <c r="G31" s="545"/>
      <c r="H31" s="545"/>
      <c r="I31" s="546"/>
    </row>
    <row r="32" spans="1:9">
      <c r="A32" s="542" t="s">
        <v>244</v>
      </c>
      <c r="B32" s="543"/>
      <c r="C32" s="542"/>
      <c r="D32" s="541"/>
      <c r="E32" s="541"/>
      <c r="F32" s="541"/>
      <c r="G32" s="541"/>
      <c r="H32" s="541"/>
      <c r="I32" s="543"/>
    </row>
    <row r="33" spans="1:9">
      <c r="A33" s="179"/>
      <c r="B33" s="180"/>
      <c r="C33" s="547"/>
      <c r="D33" s="548"/>
      <c r="E33" s="548"/>
      <c r="F33" s="548"/>
      <c r="G33" s="548"/>
      <c r="H33" s="548"/>
      <c r="I33" s="549"/>
    </row>
    <row r="34" spans="1:9" ht="40.5" customHeight="1">
      <c r="A34" s="538" t="s">
        <v>245</v>
      </c>
      <c r="B34" s="539"/>
      <c r="C34" s="550"/>
      <c r="D34" s="551"/>
      <c r="E34" s="551"/>
      <c r="F34" s="551"/>
      <c r="G34" s="551"/>
      <c r="H34" s="551"/>
      <c r="I34" s="552"/>
    </row>
    <row r="37" spans="1:9">
      <c r="A37" s="540" t="s">
        <v>246</v>
      </c>
      <c r="B37" s="540"/>
      <c r="C37" s="540"/>
      <c r="D37" s="540"/>
      <c r="E37" s="540"/>
      <c r="F37" s="540"/>
      <c r="G37" s="540"/>
      <c r="H37" s="540"/>
      <c r="I37" s="540"/>
    </row>
    <row r="38" spans="1:9">
      <c r="A38" s="540" t="s">
        <v>247</v>
      </c>
      <c r="B38" s="540"/>
      <c r="C38" s="540"/>
      <c r="D38" s="540"/>
      <c r="E38" s="540"/>
      <c r="F38" s="540"/>
      <c r="G38" s="540"/>
      <c r="H38" s="540"/>
      <c r="I38" s="540"/>
    </row>
    <row r="41" spans="1:9">
      <c r="E41" t="s">
        <v>248</v>
      </c>
    </row>
    <row r="42" spans="1:9">
      <c r="F42" s="174"/>
      <c r="G42" s="174"/>
      <c r="H42" s="174"/>
      <c r="I42" s="174"/>
    </row>
  </sheetData>
  <mergeCells count="15">
    <mergeCell ref="A34:B34"/>
    <mergeCell ref="A37:I37"/>
    <mergeCell ref="A38:I38"/>
    <mergeCell ref="D12:F13"/>
    <mergeCell ref="A15:I15"/>
    <mergeCell ref="G17:I17"/>
    <mergeCell ref="A23:B23"/>
    <mergeCell ref="A29:B29"/>
    <mergeCell ref="A32:B32"/>
    <mergeCell ref="A26:B26"/>
    <mergeCell ref="C22:I24"/>
    <mergeCell ref="C25:I27"/>
    <mergeCell ref="C28:I30"/>
    <mergeCell ref="C31:I33"/>
    <mergeCell ref="C34:I34"/>
  </mergeCells>
  <phoneticPr fontId="43"/>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夏季競技会</vt:lpstr>
      <vt:lpstr>注意事項</vt:lpstr>
      <vt:lpstr>①団体情報入力</vt:lpstr>
      <vt:lpstr>②選手情報入力</vt:lpstr>
      <vt:lpstr>　　　　　　　　　</vt:lpstr>
      <vt:lpstr>④種目別人数</vt:lpstr>
      <vt:lpstr>⑤大会前 提出用</vt:lpstr>
      <vt:lpstr>⑥大会後 個人管理用</vt:lpstr>
      <vt:lpstr>⑦入場許可申請</vt:lpstr>
      <vt:lpstr>⑧リレーの選手が反映されない</vt:lpstr>
      <vt:lpstr>⑨日付が数字になる</vt:lpstr>
      <vt:lpstr>　　　　　</vt:lpstr>
      <vt:lpstr>種目情報</vt:lpstr>
      <vt:lpstr>data_kyogisha</vt:lpstr>
      <vt:lpstr>data_team</vt:lpstr>
      <vt:lpstr>Sheet6</vt:lpstr>
      <vt:lpstr>'⑤大会前 提出用'!Print_Area</vt:lpstr>
      <vt:lpstr>夏季競技会!Print_Area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2021-02-26T13:32:46Z</cp:lastPrinted>
  <dcterms:created xsi:type="dcterms:W3CDTF">2013-01-03T14:12:28Z</dcterms:created>
  <dcterms:modified xsi:type="dcterms:W3CDTF">2021-05-14T01:00:26Z</dcterms:modified>
  <cp:contentStatus/>
</cp:coreProperties>
</file>