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850" windowHeight="10455" tabRatio="752" activeTab="5"/>
  </bookViews>
  <sheets>
    <sheet name="注意事項" sheetId="1" r:id="rId1"/>
    <sheet name="①団体情報入力" sheetId="2" r:id="rId2"/>
    <sheet name="②選手情報入力" sheetId="3" r:id="rId3"/>
    <sheet name="③種目別人数" sheetId="4" r:id="rId4"/>
    <sheet name="④申込一覧表" sheetId="5" r:id="rId5"/>
    <sheet name="⑤個票" sheetId="6" r:id="rId6"/>
    <sheet name="記録確認表" sheetId="7" r:id="rId7"/>
    <sheet name="　　　　　" sheetId="8" r:id="rId8"/>
    <sheet name="種目情報" sheetId="9" r:id="rId9"/>
    <sheet name="data_kyogisha" sheetId="10" r:id="rId10"/>
  </sheets>
  <externalReferences>
    <externalReference r:id="rId13"/>
    <externalReference r:id="rId14"/>
  </externalReferences>
  <definedNames>
    <definedName name="_xlnm.Print_Area" localSheetId="3">'③種目別人数'!$A$1:$H$45</definedName>
    <definedName name="_xlnm.Print_Area" localSheetId="4">'④申込一覧表'!$A$3:$L$31</definedName>
    <definedName name="_xlnm.Print_Area" localSheetId="5">'⑤個票'!$A$1:$R$254</definedName>
    <definedName name="_xlnm.Print_Area" localSheetId="6">'記録確認表'!$A$1:$I$23</definedName>
    <definedName name="_xlnm.Print_Titles" localSheetId="6">'記録確認表'!$1:$3</definedName>
    <definedName name="リレー">'[1]一覧表'!$R$13</definedName>
    <definedName name="女子種目">'[2]一覧表'!$U$13:$U$28</definedName>
    <definedName name="性別">'[1]一覧表'!$S$13:$S$14</definedName>
    <definedName name="男子種目">'[1]一覧表'!$T$13:$T$32</definedName>
    <definedName name="男種目">'[2]一覧表'!$T$13:$T$32</definedName>
  </definedNames>
  <calcPr fullCalcOnLoad="1"/>
</workbook>
</file>

<file path=xl/comments3.xml><?xml version="1.0" encoding="utf-8"?>
<comments xmlns="http://schemas.openxmlformats.org/spreadsheetml/2006/main">
  <authors>
    <author>fumiaki</author>
  </authors>
  <commentList>
    <comment ref="J1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</commentList>
</comments>
</file>

<file path=xl/comments4.xml><?xml version="1.0" encoding="utf-8"?>
<comments xmlns="http://schemas.openxmlformats.org/spreadsheetml/2006/main">
  <authors>
    <author>KATSUMI</author>
  </authors>
  <commentList>
    <comment ref="C40" authorId="0">
      <text>
        <r>
          <rPr>
            <b/>
            <sz val="14"/>
            <rFont val="ＭＳ Ｐゴシック"/>
            <family val="3"/>
          </rPr>
          <t>プログラム購入部数を入力してください。</t>
        </r>
      </text>
    </comment>
  </commentList>
</comments>
</file>

<file path=xl/comments6.xml><?xml version="1.0" encoding="utf-8"?>
<comments xmlns="http://schemas.openxmlformats.org/spreadsheetml/2006/main">
  <authors>
    <author>KATSUMI</author>
  </authors>
  <commentList>
    <comment ref="F8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8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E8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E24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F24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O24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P24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B8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8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H8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L8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8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8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R8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B24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24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L24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24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B40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40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40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40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40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40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5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5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5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5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5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5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7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7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7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7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7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7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88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88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88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88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88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88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04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04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04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04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04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04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20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20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20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20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20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20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35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35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35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35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35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35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5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5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5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5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5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5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6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6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6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6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6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6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83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83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83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83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83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83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99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99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99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99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99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99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23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23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23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23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23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23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24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24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24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24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24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24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215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215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215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215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215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215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H24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24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40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40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5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7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7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5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88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04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04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88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20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35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35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20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5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6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6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5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83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99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99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83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215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23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215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23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24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24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</commentList>
</comments>
</file>

<file path=xl/sharedStrings.xml><?xml version="1.0" encoding="utf-8"?>
<sst xmlns="http://schemas.openxmlformats.org/spreadsheetml/2006/main" count="1457" uniqueCount="333">
  <si>
    <t>学年</t>
  </si>
  <si>
    <t>男</t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</si>
  <si>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</si>
  <si>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</si>
  <si>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</si>
  <si>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</si>
  <si>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</si>
  <si>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</si>
  <si>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</si>
  <si>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</si>
  <si>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</si>
  <si>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</si>
  <si>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</si>
  <si>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</si>
  <si>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</si>
  <si>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</si>
  <si>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</si>
  <si>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</si>
  <si>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</si>
  <si>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</si>
  <si>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</si>
  <si>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</si>
  <si>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</si>
  <si>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</si>
  <si>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</si>
  <si>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</si>
  <si>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</si>
  <si>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</si>
  <si>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</si>
  <si>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</si>
  <si>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</si>
  <si>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</si>
  <si>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</si>
  <si>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</si>
  <si>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</si>
  <si>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</si>
  <si>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連絡先電話番号</t>
  </si>
  <si>
    <t>性別</t>
  </si>
  <si>
    <t>学年</t>
  </si>
  <si>
    <t>種目１</t>
  </si>
  <si>
    <t>記録１</t>
  </si>
  <si>
    <t>種目２</t>
  </si>
  <si>
    <t>記録２</t>
  </si>
  <si>
    <t>例</t>
  </si>
  <si>
    <t>西三　太郎</t>
  </si>
  <si>
    <t>氏　名</t>
  </si>
  <si>
    <t>A4サイズ</t>
  </si>
  <si>
    <t>男　　　子</t>
  </si>
  <si>
    <t>女　　　子</t>
  </si>
  <si>
    <t>種　　目</t>
  </si>
  <si>
    <t>申込数</t>
  </si>
  <si>
    <t>種　　　目</t>
  </si>
  <si>
    <t>男種目</t>
  </si>
  <si>
    <t>女種目</t>
  </si>
  <si>
    <t>参　　加　　料</t>
  </si>
  <si>
    <t>種目別申込人数一覧表</t>
  </si>
  <si>
    <t>女</t>
  </si>
  <si>
    <t>男</t>
  </si>
  <si>
    <t>○</t>
  </si>
  <si>
    <t>大会名</t>
  </si>
  <si>
    <t>ﾅﾝﾊﾞｰ</t>
  </si>
  <si>
    <t>②選手情報入力</t>
  </si>
  <si>
    <t>※種目数・参加料等を確認してから印刷をしてください。</t>
  </si>
  <si>
    <t>⑤申込者一覧表</t>
  </si>
  <si>
    <t>12m00</t>
  </si>
  <si>
    <t>54秒23</t>
  </si>
  <si>
    <t>↓</t>
  </si>
  <si>
    <t xml:space="preserve">１ </t>
  </si>
  <si>
    <t xml:space="preserve">４ </t>
  </si>
  <si>
    <t>期　日</t>
  </si>
  <si>
    <t>会　場</t>
  </si>
  <si>
    <t>　★作業の流れは次のとおりです。</t>
  </si>
  <si>
    <t>　　②選手情報の入力</t>
  </si>
  <si>
    <t>　・入力漏れや入力間違い等がないかを確認し、印刷をしてください。</t>
  </si>
  <si>
    <t>送付先</t>
  </si>
  <si>
    <t>　★問い合わせ先</t>
  </si>
  <si>
    <t>　★データ入力前にこのページの内容を必ずお読みください。</t>
  </si>
  <si>
    <t>12秒00</t>
  </si>
  <si>
    <t>　　 のときは整数で表示されます。</t>
  </si>
  <si>
    <t>大会要項（出場制限等）をよく読んで入力してください。</t>
  </si>
  <si>
    <t>　　なっていることを確認してください。</t>
  </si>
  <si>
    <t>←入力</t>
  </si>
  <si>
    <t>男100m</t>
  </si>
  <si>
    <t>男砲丸投</t>
  </si>
  <si>
    <t>★記録がない場合は空欄にしてください。</t>
  </si>
  <si>
    <r>
      <t>　　※</t>
    </r>
    <r>
      <rPr>
        <b/>
        <u val="single"/>
        <sz val="11"/>
        <color indexed="8"/>
        <rFont val="ＭＳ 明朝"/>
        <family val="1"/>
      </rPr>
      <t>入力は、男子を先に入力し、続けて女子を入力してください。</t>
    </r>
  </si>
  <si>
    <t>　・参加選手のナンバー、氏名、性別、学年、申込種目、記録を入力してください。</t>
  </si>
  <si>
    <r>
      <t>　　※</t>
    </r>
    <r>
      <rPr>
        <b/>
        <sz val="11"/>
        <color indexed="10"/>
        <rFont val="ＭＳ ゴシック"/>
        <family val="3"/>
      </rPr>
      <t>記録は、次のとおり入力してください。</t>
    </r>
  </si>
  <si>
    <t>4分07秒00</t>
  </si>
  <si>
    <t>このファイルの内容は、プログラム編成及び作成、記録処理、その他競技会運営の目的で使用します。</t>
  </si>
  <si>
    <t>　＜注意事項等＞</t>
  </si>
  <si>
    <t>　 ※記録が１分未満で、10分の1以下が「00」</t>
  </si>
  <si>
    <t>例１</t>
  </si>
  <si>
    <t>例２</t>
  </si>
  <si>
    <t>例３</t>
  </si>
  <si>
    <t>ナンバー・氏名・種目等、入力間違いのないようにお願いします。</t>
  </si>
  <si>
    <t>ｾｲｻﾝ ﾀﾛｳ</t>
  </si>
  <si>
    <t>ﾌﾘｶﾞﾅ</t>
  </si>
  <si>
    <t>種目</t>
  </si>
  <si>
    <t>区　分</t>
  </si>
  <si>
    <t>Ｎｏ．</t>
  </si>
  <si>
    <t>学校名</t>
  </si>
  <si>
    <t>Ｎｏ</t>
  </si>
  <si>
    <t>登録番号</t>
  </si>
  <si>
    <t>個人出場種目</t>
  </si>
  <si>
    <t>氏　　　名</t>
  </si>
  <si>
    <t>①学校情報入力</t>
  </si>
  <si>
    <t>ﾅﾝﾊﾞｰ</t>
  </si>
  <si>
    <t>略称学校名</t>
  </si>
  <si>
    <t>男子</t>
  </si>
  <si>
    <t>女子</t>
  </si>
  <si>
    <t>リレー</t>
  </si>
  <si>
    <t>種目</t>
  </si>
  <si>
    <t>No</t>
  </si>
  <si>
    <t>FLAG</t>
  </si>
  <si>
    <t>記録</t>
  </si>
  <si>
    <r>
      <t xml:space="preserve">氏　名
</t>
    </r>
    <r>
      <rPr>
        <b/>
        <sz val="8"/>
        <color indexed="10"/>
        <rFont val="ＭＳ 明朝"/>
        <family val="1"/>
      </rPr>
      <t>姓と名の間に
全角ｽﾍﾟｰｽ1つ</t>
    </r>
  </si>
  <si>
    <r>
      <t xml:space="preserve">ﾌﾘｶﾞﾅ
</t>
    </r>
    <r>
      <rPr>
        <b/>
        <sz val="8"/>
        <color indexed="10"/>
        <rFont val="ＭＳ 明朝"/>
        <family val="1"/>
      </rPr>
      <t>姓と名の間に
半角ｽﾍﾟｰｽ1つ</t>
    </r>
  </si>
  <si>
    <r>
      <t>←入力(ハイフンを入れる)　</t>
    </r>
    <r>
      <rPr>
        <b/>
        <sz val="11"/>
        <rFont val="ＭＳ ゴシック"/>
        <family val="3"/>
      </rPr>
      <t>※緊急時に連絡がとれる番号</t>
    </r>
  </si>
  <si>
    <t>　・必要事項を入力してください。</t>
  </si>
  <si>
    <r>
      <t>◎トラック種目・・・・分秒をドット「．」で区切り、</t>
    </r>
    <r>
      <rPr>
        <b/>
        <u val="single"/>
        <sz val="11"/>
        <color indexed="10"/>
        <rFont val="ＭＳ ゴシック"/>
        <family val="3"/>
      </rPr>
      <t>100分の1秒まで入力</t>
    </r>
  </si>
  <si>
    <r>
      <t>◎フィールド種目・・・メートルを「m」で区切り、</t>
    </r>
    <r>
      <rPr>
        <b/>
        <u val="single"/>
        <sz val="11"/>
        <color indexed="10"/>
        <rFont val="ＭＳ ゴシック"/>
        <family val="3"/>
      </rPr>
      <t>cm単位まで入力（「cm」の文字は入れない）</t>
    </r>
  </si>
  <si>
    <t>　　⑥ファイルの保存</t>
  </si>
  <si>
    <t>　　⑦メール送信</t>
  </si>
  <si>
    <t>学校名</t>
  </si>
  <si>
    <t>ﾅﾝﾊﾞｰ</t>
  </si>
  <si>
    <t>氏　名</t>
  </si>
  <si>
    <t>性</t>
  </si>
  <si>
    <t>年</t>
  </si>
  <si>
    <t>記録確認表</t>
  </si>
  <si>
    <t>コピーしたデータを貼り付ける場合は、「形式を選択して貼り付け」から「値」を選択して貼り付けてください。</t>
  </si>
  <si>
    <t>人数</t>
  </si>
  <si>
    <t>男　　子</t>
  </si>
  <si>
    <t>女　　子</t>
  </si>
  <si>
    <t>※コピーしたデータを貼り付ける場合は、「形式を選択して貼り付け」から「値」で貼り付けてください。</t>
  </si>
  <si>
    <t>男　　　子</t>
  </si>
  <si>
    <t>女　　　子</t>
  </si>
  <si>
    <t>大会名</t>
  </si>
  <si>
    <t>一覧表用　種目名</t>
  </si>
  <si>
    <t>振込明細書のコピーを裏面に添付してください</t>
  </si>
  <si>
    <r>
      <t>申込は、</t>
    </r>
    <r>
      <rPr>
        <b/>
        <u val="single"/>
        <sz val="12"/>
        <color indexed="10"/>
        <rFont val="ＭＳ ゴシック"/>
        <family val="3"/>
      </rPr>
      <t>メール送信と書類提出の両方が必要になります</t>
    </r>
    <r>
      <rPr>
        <sz val="11"/>
        <color indexed="8"/>
        <rFont val="ＭＳ 明朝"/>
        <family val="1"/>
      </rPr>
      <t>ので、お忘れのないようにお願いします。</t>
    </r>
  </si>
  <si>
    <r>
      <t>　　※</t>
    </r>
    <r>
      <rPr>
        <b/>
        <sz val="11"/>
        <color indexed="10"/>
        <rFont val="ＭＳ ゴシック"/>
        <family val="3"/>
      </rPr>
      <t>氏名</t>
    </r>
    <r>
      <rPr>
        <sz val="11"/>
        <color indexed="8"/>
        <rFont val="ＭＳ 明朝"/>
        <family val="1"/>
      </rPr>
      <t>については、</t>
    </r>
    <r>
      <rPr>
        <b/>
        <sz val="11"/>
        <color indexed="10"/>
        <rFont val="ＭＳ ゴシック"/>
        <family val="3"/>
      </rPr>
      <t>姓と名の間に全角スペースを１つ</t>
    </r>
    <r>
      <rPr>
        <sz val="11"/>
        <color indexed="8"/>
        <rFont val="ＭＳ 明朝"/>
        <family val="1"/>
      </rPr>
      <t>入れてください。</t>
    </r>
  </si>
  <si>
    <r>
      <t>　　※</t>
    </r>
    <r>
      <rPr>
        <b/>
        <sz val="11"/>
        <color indexed="10"/>
        <rFont val="ＭＳ ゴシック"/>
        <family val="3"/>
      </rPr>
      <t>ﾌﾘｶﾞﾅ</t>
    </r>
    <r>
      <rPr>
        <sz val="11"/>
        <color indexed="8"/>
        <rFont val="ＭＳ 明朝"/>
        <family val="1"/>
      </rPr>
      <t>については、</t>
    </r>
    <r>
      <rPr>
        <b/>
        <sz val="11"/>
        <color indexed="10"/>
        <rFont val="ＭＳ ゴシック"/>
        <family val="3"/>
      </rPr>
      <t>姓と名の間に半角スペースを１つ</t>
    </r>
    <r>
      <rPr>
        <sz val="11"/>
        <color indexed="8"/>
        <rFont val="ＭＳ 明朝"/>
        <family val="1"/>
      </rPr>
      <t>入れてください。</t>
    </r>
  </si>
  <si>
    <t>⇒</t>
  </si>
  <si>
    <t>　　⑧参加料の振込</t>
  </si>
  <si>
    <t>↓</t>
  </si>
  <si>
    <r>
      <t>　・参加料を振り込み、</t>
    </r>
    <r>
      <rPr>
        <b/>
        <sz val="11"/>
        <color indexed="10"/>
        <rFont val="ＭＳ ゴシック"/>
        <family val="3"/>
      </rPr>
      <t>明細書のコピーを「種目別人数一覧」の裏面に添付</t>
    </r>
    <r>
      <rPr>
        <sz val="11"/>
        <color indexed="8"/>
        <rFont val="ＭＳ 明朝"/>
        <family val="1"/>
      </rPr>
      <t>してください。</t>
    </r>
  </si>
  <si>
    <t>　　⑨郵送</t>
  </si>
  <si>
    <t>　　⑩申込完了</t>
  </si>
  <si>
    <t>※データを修正する場合は、必ず「Delete」キーを使用してください。</t>
  </si>
  <si>
    <t>競技者NO</t>
  </si>
  <si>
    <t>男400R</t>
  </si>
  <si>
    <t>男1600R</t>
  </si>
  <si>
    <t>女400R</t>
  </si>
  <si>
    <t>女1600R</t>
  </si>
  <si>
    <t>※必要事項を全て入力してください。</t>
  </si>
  <si>
    <t>※メール送信・書類郵送・振込を完了してください！</t>
  </si>
  <si>
    <t>パロマ瑞穂スタジアム・パロマ瑞穂北陸上競技場</t>
  </si>
  <si>
    <t>種　目　数</t>
  </si>
  <si>
    <t>種目計</t>
  </si>
  <si>
    <t>種目数</t>
  </si>
  <si>
    <t>　・種目ごとの申込人数と申込金額を確認してください。</t>
  </si>
  <si>
    <t>　・プログラム購入部数を入力後、合計金額を確認して印刷をしてください。</t>
  </si>
  <si>
    <t>リレー計</t>
  </si>
  <si>
    <t>プログラム購入部数</t>
  </si>
  <si>
    <t>支払金額</t>
  </si>
  <si>
    <t>部</t>
  </si>
  <si>
    <t>団体名</t>
  </si>
  <si>
    <t>男</t>
  </si>
  <si>
    <t>女</t>
  </si>
  <si>
    <t>申込責任者</t>
  </si>
  <si>
    <t>申込責任者</t>
  </si>
  <si>
    <r>
      <t>入力したデータを削除・修正する場合は、必ず「Delete」キーで処理してください。</t>
    </r>
    <r>
      <rPr>
        <b/>
        <sz val="14"/>
        <color indexed="10"/>
        <rFont val="ＭＳ 明朝"/>
        <family val="1"/>
      </rPr>
      <t>※行削除はしないでください！</t>
    </r>
  </si>
  <si>
    <t>　・正しく送信されれば、受信した旨の返信が届きます。</t>
  </si>
  <si>
    <t>このシートを印刷し裏面に振込明細のコピーを添付してください</t>
  </si>
  <si>
    <r>
      <t>　・入力したファイルを送信してください。</t>
    </r>
  </si>
  <si>
    <t>プログラム部数✕1000円</t>
  </si>
  <si>
    <r>
      <t>　・</t>
    </r>
    <r>
      <rPr>
        <b/>
        <sz val="11"/>
        <color indexed="10"/>
        <rFont val="ＭＳ ゴシック"/>
        <family val="3"/>
      </rPr>
      <t>「種目別人数一覧」</t>
    </r>
    <r>
      <rPr>
        <b/>
        <sz val="11"/>
        <rFont val="ＭＳ ゴシック"/>
        <family val="3"/>
      </rPr>
      <t>の裏面に</t>
    </r>
    <r>
      <rPr>
        <b/>
        <sz val="11"/>
        <color indexed="10"/>
        <rFont val="ＭＳ ゴシック"/>
        <family val="3"/>
      </rPr>
      <t>振込明細書のコピーを添付して</t>
    </r>
    <r>
      <rPr>
        <sz val="11"/>
        <rFont val="ＭＳ 明朝"/>
        <family val="1"/>
      </rPr>
      <t>ください。</t>
    </r>
  </si>
  <si>
    <t>〒460-0012　名古屋市中区千代田２－19－16　千代田ビル７Ｆ</t>
  </si>
  <si>
    <t>団体コード</t>
  </si>
  <si>
    <t>←入力不要です</t>
  </si>
  <si>
    <t>略称ヨミガナ</t>
  </si>
  <si>
    <r>
      <t xml:space="preserve">←入力 </t>
    </r>
    <r>
      <rPr>
        <b/>
        <sz val="11"/>
        <rFont val="ＭＳ ゴシック"/>
        <family val="3"/>
      </rPr>
      <t>半角カタカナで入力してください。</t>
    </r>
  </si>
  <si>
    <t>申込責任者</t>
  </si>
  <si>
    <t>（コピーの場合も同サイズで作成。切り離す。）</t>
  </si>
  <si>
    <t>資格審査用</t>
  </si>
  <si>
    <t>ﾌ ﾘ ｶﾞﾅ</t>
  </si>
  <si>
    <t>登録団体名(ﾌﾟﾛｸﾞﾗﾑ記載用)</t>
  </si>
  <si>
    <t>氏  名</t>
  </si>
  <si>
    <t>生年月日</t>
  </si>
  <si>
    <t>※</t>
  </si>
  <si>
    <t>大　会　名</t>
  </si>
  <si>
    <t>順位</t>
  </si>
  <si>
    <t>記　録</t>
  </si>
  <si>
    <t>場  所</t>
  </si>
  <si>
    <t>出場資格</t>
  </si>
  <si>
    <t>取得大会</t>
  </si>
  <si>
    <t>備　考</t>
  </si>
  <si>
    <t>※１</t>
  </si>
  <si>
    <t>※２</t>
  </si>
  <si>
    <t>番</t>
  </si>
  <si>
    <t>※３</t>
  </si>
  <si>
    <t>組</t>
  </si>
  <si>
    <t>ﾚｰﾝ(ｺｰｽ)</t>
  </si>
  <si>
    <t>※標準記録突破大会は、公認大会で、記録会は正式名称を記入。</t>
  </si>
  <si>
    <t>※記載等不備・不正で、審査の結果返却した場合、再受付はしない。</t>
  </si>
  <si>
    <t>※風の記入が必要な種目は、必ず記入。（無記入は無効）</t>
  </si>
  <si>
    <t xml:space="preserve"> ＋ ･ －(   .  )</t>
  </si>
  <si>
    <t>女子</t>
  </si>
  <si>
    <t>ここを</t>
  </si>
  <si>
    <t>切り取る</t>
  </si>
  <si>
    <t xml:space="preserve"> ＋ ･ －(   .  )</t>
  </si>
  <si>
    <t>国体選手選考春季選抜競技会</t>
  </si>
  <si>
    <t>※入力漏れや入力ミスがないか確認してから印刷をしてください。</t>
  </si>
  <si>
    <t>③種目別人数一覧表</t>
  </si>
  <si>
    <t>団体名</t>
  </si>
  <si>
    <t>種別種目</t>
  </si>
  <si>
    <t>生年月日</t>
  </si>
  <si>
    <t>１－１</t>
  </si>
  <si>
    <t>１－２</t>
  </si>
  <si>
    <t>99/01/01</t>
  </si>
  <si>
    <t>年月日(yy/mm/dd)</t>
  </si>
  <si>
    <t>２－２</t>
  </si>
  <si>
    <t>２－１</t>
  </si>
  <si>
    <t>年.月.日</t>
  </si>
  <si>
    <t>女子</t>
  </si>
  <si>
    <t>ここを</t>
  </si>
  <si>
    <t>切り取る</t>
  </si>
  <si>
    <t>年.月.日</t>
  </si>
  <si>
    <t xml:space="preserve"> ＋ ･ －(   .  )</t>
  </si>
  <si>
    <t xml:space="preserve"> ＋ ･ －( 　.　 )</t>
  </si>
  <si>
    <t>３－１</t>
  </si>
  <si>
    <t>３－２</t>
  </si>
  <si>
    <t>４－１</t>
  </si>
  <si>
    <t>４－２</t>
  </si>
  <si>
    <t>５－１</t>
  </si>
  <si>
    <t>５－２</t>
  </si>
  <si>
    <t>６－１</t>
  </si>
  <si>
    <t>６－２</t>
  </si>
  <si>
    <t>７－１</t>
  </si>
  <si>
    <t>７－２</t>
  </si>
  <si>
    <t>８－１</t>
  </si>
  <si>
    <t>８－２</t>
  </si>
  <si>
    <t>９－１</t>
  </si>
  <si>
    <t>９－２</t>
  </si>
  <si>
    <t>１０－１</t>
  </si>
  <si>
    <t>１０－２</t>
  </si>
  <si>
    <t>１１－１</t>
  </si>
  <si>
    <t>１１－２</t>
  </si>
  <si>
    <t>１２－１</t>
  </si>
  <si>
    <t>１２－２</t>
  </si>
  <si>
    <t>１３－１</t>
  </si>
  <si>
    <t>１３－２</t>
  </si>
  <si>
    <t>１４－１</t>
  </si>
  <si>
    <t>１４－２</t>
  </si>
  <si>
    <t>１５－１</t>
  </si>
  <si>
    <t>１５－２</t>
  </si>
  <si>
    <t>１６－１</t>
  </si>
  <si>
    <t>１６－２</t>
  </si>
  <si>
    <t>　　③種目別人数表確認</t>
  </si>
  <si>
    <t>　・Ａ４用紙１枚で出力されます。</t>
  </si>
  <si>
    <t>　　⑤個票の確認・印刷</t>
  </si>
  <si>
    <r>
      <t>　・</t>
    </r>
    <r>
      <rPr>
        <b/>
        <u val="single"/>
        <sz val="11"/>
        <color indexed="10"/>
        <rFont val="ＭＳ ゴシック"/>
        <family val="3"/>
      </rPr>
      <t>ファイル名を団体名（例：○○高）に変更し</t>
    </r>
    <r>
      <rPr>
        <sz val="11"/>
        <color indexed="8"/>
        <rFont val="ＭＳ 明朝"/>
        <family val="1"/>
      </rPr>
      <t>保存してください。メールに添付するときは、ファイル名が団体名に</t>
    </r>
  </si>
  <si>
    <r>
      <t>　・</t>
    </r>
    <r>
      <rPr>
        <b/>
        <sz val="11"/>
        <color indexed="10"/>
        <rFont val="ＭＳ ゴシック"/>
        <family val="3"/>
      </rPr>
      <t>「申込一覧表」</t>
    </r>
    <r>
      <rPr>
        <sz val="11"/>
        <color indexed="8"/>
        <rFont val="ＭＳ 明朝"/>
        <family val="1"/>
      </rPr>
      <t>・</t>
    </r>
    <r>
      <rPr>
        <b/>
        <sz val="11"/>
        <color indexed="10"/>
        <rFont val="ＭＳ ゴシック"/>
        <family val="3"/>
      </rPr>
      <t>「種目別人数一覧」「個票」</t>
    </r>
    <r>
      <rPr>
        <sz val="11"/>
        <color indexed="8"/>
        <rFont val="ＭＳ 明朝"/>
        <family val="1"/>
      </rPr>
      <t>を送付してください。</t>
    </r>
  </si>
  <si>
    <r>
      <t>　・</t>
    </r>
    <r>
      <rPr>
        <b/>
        <u val="single"/>
        <sz val="11"/>
        <color indexed="10"/>
        <rFont val="ＭＳ ゴシック"/>
        <family val="3"/>
      </rPr>
      <t>メールの件名に「大会名」と「団体名」を入力してください。</t>
    </r>
  </si>
  <si>
    <t>　・資格取得大会名などの必要事項を入力し、印刷をしてください。</t>
  </si>
  <si>
    <t>　　※１６名以上の場合は、２ファイル使用してください。振込金額は、各シートの金額合計金額を振り込んでください。</t>
  </si>
  <si>
    <t>　　　振込明細のコピーは、１枚目の種目別人数表に添付してください。</t>
  </si>
  <si>
    <t>少男Ｂ走幅跳</t>
  </si>
  <si>
    <t>少男Ｂ砲丸投</t>
  </si>
  <si>
    <t>少男共走高跳</t>
  </si>
  <si>
    <t>少女Ｂ走幅跳</t>
  </si>
  <si>
    <t>少女共棒高跳</t>
  </si>
  <si>
    <t>種　 目　 数×500円</t>
  </si>
  <si>
    <t xml:space="preserve">２ </t>
  </si>
  <si>
    <t xml:space="preserve">３ </t>
  </si>
  <si>
    <t xml:space="preserve">５ </t>
  </si>
  <si>
    <t xml:space="preserve">６ </t>
  </si>
  <si>
    <t xml:space="preserve">７ </t>
  </si>
  <si>
    <t>　　①団体情報の入力</t>
  </si>
  <si>
    <t>↓</t>
  </si>
  <si>
    <t>↓</t>
  </si>
  <si>
    <t>↓</t>
  </si>
  <si>
    <t>⇒</t>
  </si>
  <si>
    <t>4.07.00</t>
  </si>
  <si>
    <t>↓</t>
  </si>
  <si>
    <t>20m</t>
  </si>
  <si>
    <t>20m00</t>
  </si>
  <si>
    <t>　　④申込一覧表の確認・印刷</t>
  </si>
  <si>
    <t>　・２名ごとにＡ４用紙１枚で出力されます。人数に応じて、印刷ページ数を調整してください。</t>
  </si>
  <si>
    <t>E-mail：</t>
  </si>
  <si>
    <t>kokutaisyunki@aichi-rk.jp</t>
  </si>
  <si>
    <t>↓</t>
  </si>
  <si>
    <t>↓</t>
  </si>
  <si>
    <t>愛知陸上競技協会　　国体選考春季選抜競技大会　宛</t>
  </si>
  <si>
    <t>mail：</t>
  </si>
  <si>
    <t>toiawase.aichi@gmail.com</t>
  </si>
  <si>
    <t>中学･ｸﾗﾌﾞﾁｰﾑ用</t>
  </si>
  <si>
    <t>2016国体選考春季選抜競技会個人申込票</t>
  </si>
  <si>
    <t>※2016年度登録ナンバーで申し込むこと。</t>
  </si>
  <si>
    <t>※記録は、この大会の資格を取得した大会の記録を入力してください。</t>
  </si>
  <si>
    <r>
      <t>このファイルは申込人数16名まで入力できます。男女合わせて16名を超える場合は、</t>
    </r>
    <r>
      <rPr>
        <b/>
        <sz val="11"/>
        <color indexed="8"/>
        <rFont val="ＭＳ 明朝"/>
        <family val="1"/>
      </rPr>
      <t>２ファイル使用して</t>
    </r>
    <r>
      <rPr>
        <sz val="11"/>
        <color indexed="8"/>
        <rFont val="ＭＳ 明朝"/>
        <family val="1"/>
      </rPr>
      <t>ください。</t>
    </r>
  </si>
  <si>
    <t>申込期間</t>
  </si>
  <si>
    <t>中男走高跳</t>
  </si>
  <si>
    <t>中男走幅跳</t>
  </si>
  <si>
    <t>中男砲丸投</t>
  </si>
  <si>
    <t>少女Ｂ砲丸投</t>
  </si>
  <si>
    <t>少女共円盤投</t>
  </si>
  <si>
    <t>中女走高跳</t>
  </si>
  <si>
    <t>中女走幅跳</t>
  </si>
  <si>
    <t>中女砲丸投</t>
  </si>
  <si>
    <t>少男B100m</t>
  </si>
  <si>
    <t>少男B3000m</t>
  </si>
  <si>
    <t>少男共800m</t>
  </si>
  <si>
    <t>少男共110mJH</t>
  </si>
  <si>
    <t>中男110mYH</t>
  </si>
  <si>
    <t>少女B100m</t>
  </si>
  <si>
    <t>少女B800m</t>
  </si>
  <si>
    <t>少女B100mYH</t>
  </si>
  <si>
    <t>少女共1500m</t>
  </si>
  <si>
    <t>中女100mJH</t>
  </si>
  <si>
    <r>
      <t>←入力</t>
    </r>
    <r>
      <rPr>
        <b/>
        <sz val="11"/>
        <rFont val="ＭＳ ゴシック"/>
        <family val="3"/>
      </rPr>
      <t>("中"を含んで６文字以内です。ﾌﾟﾛｸﾞﾗﾑ､電光表示用です)</t>
    </r>
  </si>
  <si>
    <t>←入力(正式名称ですが、名古屋市立などは省いてください)</t>
  </si>
  <si>
    <t>中男走幅跳</t>
  </si>
  <si>
    <t>中男砲丸投</t>
  </si>
  <si>
    <t>少女共円盤投</t>
  </si>
  <si>
    <t>中女走幅跳</t>
  </si>
  <si>
    <t>　　※中学生は、ドロップダウンメニューで選択できる種目のみ出場ができます。</t>
  </si>
  <si>
    <t>A</t>
  </si>
  <si>
    <t>ﾅﾝﾊﾞｰ</t>
  </si>
  <si>
    <t>平成29年4月9日(日)</t>
  </si>
  <si>
    <t>平成29年3月17日(金)～22日(水)</t>
  </si>
  <si>
    <t>2017国体選考春季選抜競技会個人申込票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</si>
</sst>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/dd/yy;@"/>
  </numFmts>
  <fonts count="1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ＤＨＰ平成明朝体W7"/>
      <family val="1"/>
    </font>
    <font>
      <sz val="14"/>
      <name val="ＤＨＰ平成明朝体W7"/>
      <family val="1"/>
    </font>
    <font>
      <sz val="12"/>
      <name val="ＤＨＰ平成明朝体W7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1"/>
      <name val="ＤＦ平成明朝体W7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6"/>
      <name val="ＭＳ Ｐゴシック"/>
      <family val="3"/>
    </font>
    <font>
      <b/>
      <sz val="8"/>
      <color indexed="10"/>
      <name val="ＭＳ 明朝"/>
      <family val="1"/>
    </font>
    <font>
      <b/>
      <u val="single"/>
      <sz val="11"/>
      <color indexed="8"/>
      <name val="ＭＳ 明朝"/>
      <family val="1"/>
    </font>
    <font>
      <b/>
      <u val="single"/>
      <sz val="11"/>
      <color indexed="10"/>
      <name val="ＭＳ ゴシック"/>
      <family val="3"/>
    </font>
    <font>
      <b/>
      <sz val="12"/>
      <name val="ＭＳ ゴシック"/>
      <family val="3"/>
    </font>
    <font>
      <b/>
      <u val="single"/>
      <sz val="12"/>
      <color indexed="10"/>
      <name val="ＭＳ ゴシック"/>
      <family val="3"/>
    </font>
    <font>
      <b/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22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b/>
      <sz val="9"/>
      <color indexed="10"/>
      <name val="ＭＳ 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明朝"/>
      <family val="1"/>
    </font>
    <font>
      <b/>
      <sz val="14"/>
      <color indexed="10"/>
      <name val="ＭＳ 明朝"/>
      <family val="1"/>
    </font>
    <font>
      <b/>
      <sz val="14"/>
      <name val="ＭＳ ゴシック"/>
      <family val="3"/>
    </font>
    <font>
      <sz val="20"/>
      <name val="ＤＨＰ平成明朝体W7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明朝"/>
      <family val="1"/>
    </font>
    <font>
      <b/>
      <sz val="14"/>
      <name val="ＭＳ 明朝"/>
      <family val="1"/>
    </font>
    <font>
      <sz val="14"/>
      <name val="標準明朝"/>
      <family val="1"/>
    </font>
    <font>
      <sz val="11"/>
      <name val="標準明朝"/>
      <family val="1"/>
    </font>
    <font>
      <sz val="14"/>
      <name val="明朝"/>
      <family val="1"/>
    </font>
    <font>
      <sz val="14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HG創英角ｺﾞｼｯｸUB"/>
      <family val="3"/>
    </font>
    <font>
      <b/>
      <sz val="12"/>
      <name val="ＭＳ Ｐゴシック"/>
      <family val="3"/>
    </font>
    <font>
      <b/>
      <sz val="20"/>
      <name val="標準明朝"/>
      <family val="1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10"/>
      <name val="ＭＳ ゴシック"/>
      <family val="3"/>
    </font>
    <font>
      <b/>
      <sz val="16"/>
      <color indexed="8"/>
      <name val="ＭＳ 明朝"/>
      <family val="1"/>
    </font>
    <font>
      <b/>
      <u val="single"/>
      <sz val="11"/>
      <color indexed="10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b/>
      <sz val="2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22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10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8"/>
      <color indexed="12"/>
      <name val="ＭＳ Ｐゴシック"/>
      <family val="3"/>
    </font>
    <font>
      <b/>
      <sz val="18"/>
      <color indexed="12"/>
      <name val="ＭＳ Ｐゴシック"/>
      <family val="3"/>
    </font>
    <font>
      <sz val="18"/>
      <color indexed="8"/>
      <name val="ＭＳ 明朝"/>
      <family val="1"/>
    </font>
    <font>
      <b/>
      <sz val="14"/>
      <color indexed="10"/>
      <name val="ＭＳ ゴシック"/>
      <family val="3"/>
    </font>
    <font>
      <b/>
      <sz val="40"/>
      <color indexed="10"/>
      <name val="ＭＳ ゴシック"/>
      <family val="3"/>
    </font>
    <font>
      <b/>
      <sz val="10"/>
      <color indexed="8"/>
      <name val="ＭＳ 明朝"/>
      <family val="1"/>
    </font>
    <font>
      <b/>
      <sz val="16"/>
      <color indexed="8"/>
      <name val="ＭＳ ゴシック"/>
      <family val="3"/>
    </font>
    <font>
      <b/>
      <sz val="12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11"/>
      <color rgb="FFFF0000"/>
      <name val="ＭＳ ゴシック"/>
      <family val="3"/>
    </font>
    <font>
      <b/>
      <sz val="14"/>
      <color theme="1"/>
      <name val="ＭＳ ゴシック"/>
      <family val="3"/>
    </font>
    <font>
      <sz val="11"/>
      <color rgb="FFFF0000"/>
      <name val="ＭＳ ゴシック"/>
      <family val="3"/>
    </font>
    <font>
      <b/>
      <sz val="11"/>
      <color theme="1"/>
      <name val="ＭＳ 明朝"/>
      <family val="1"/>
    </font>
    <font>
      <b/>
      <sz val="16"/>
      <color theme="1"/>
      <name val="ＭＳ 明朝"/>
      <family val="1"/>
    </font>
    <font>
      <b/>
      <u val="single"/>
      <sz val="11"/>
      <color rgb="FFFF0000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b/>
      <sz val="22"/>
      <color theme="1"/>
      <name val="ＭＳ ゴシック"/>
      <family val="3"/>
    </font>
    <font>
      <b/>
      <sz val="12"/>
      <color theme="1"/>
      <name val="ＭＳ ゴシック"/>
      <family val="3"/>
    </font>
    <font>
      <sz val="22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11"/>
      <color theme="3" tint="0.39998000860214233"/>
      <name val="ＭＳ ゴシック"/>
      <family val="3"/>
    </font>
    <font>
      <b/>
      <sz val="11"/>
      <color rgb="FFFF0000"/>
      <name val="ＭＳ 明朝"/>
      <family val="1"/>
    </font>
    <font>
      <b/>
      <sz val="14"/>
      <color theme="1"/>
      <name val="ＭＳ 明朝"/>
      <family val="1"/>
    </font>
    <font>
      <sz val="10"/>
      <color theme="1"/>
      <name val="ＭＳ ゴシック"/>
      <family val="3"/>
    </font>
    <font>
      <b/>
      <sz val="16"/>
      <color theme="1"/>
      <name val="ＭＳ ゴシック"/>
      <family val="3"/>
    </font>
    <font>
      <sz val="18"/>
      <color theme="10"/>
      <name val="Calibri"/>
      <family val="3"/>
    </font>
    <font>
      <b/>
      <sz val="18"/>
      <color theme="10"/>
      <name val="Calibri"/>
      <family val="3"/>
    </font>
    <font>
      <sz val="18"/>
      <color theme="1"/>
      <name val="ＭＳ 明朝"/>
      <family val="1"/>
    </font>
    <font>
      <b/>
      <sz val="14"/>
      <color rgb="FFFF0000"/>
      <name val="ＭＳ ゴシック"/>
      <family val="3"/>
    </font>
    <font>
      <b/>
      <sz val="40"/>
      <color rgb="FFFF0000"/>
      <name val="ＭＳ ゴシック"/>
      <family val="3"/>
    </font>
    <font>
      <b/>
      <sz val="10"/>
      <color theme="1"/>
      <name val="ＭＳ 明朝"/>
      <family val="1"/>
    </font>
    <font>
      <b/>
      <sz val="12"/>
      <color rgb="FFFF0000"/>
      <name val="ＭＳ ゴシック"/>
      <family val="3"/>
    </font>
    <font>
      <b/>
      <sz val="12"/>
      <color theme="1"/>
      <name val="ＭＳ 明朝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double"/>
    </border>
    <border>
      <left style="thin"/>
      <right style="medium"/>
      <top/>
      <bottom style="double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dotted"/>
      <right/>
      <top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/>
      <top/>
      <bottom style="dotted"/>
    </border>
    <border>
      <left style="dotted"/>
      <right/>
      <top/>
      <bottom style="dotted"/>
    </border>
    <border>
      <left style="medium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thin"/>
      <right style="medium"/>
      <top style="hair"/>
      <bottom style="thin"/>
    </border>
    <border>
      <left style="thin"/>
      <right style="medium"/>
      <top/>
      <bottom style="hair"/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/>
      <top style="thin"/>
      <bottom style="hair"/>
    </border>
    <border>
      <left style="medium"/>
      <right/>
      <top style="hair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thin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thin"/>
      <top/>
      <bottom style="thin"/>
      <diagonal style="thin"/>
    </border>
    <border diagonalUp="1" diagonalDown="1">
      <left style="thin"/>
      <right style="thin"/>
      <top style="thin"/>
      <bottom/>
      <diagonal style="thin"/>
    </border>
    <border diagonalUp="1" diagonalDown="1">
      <left style="thin"/>
      <right style="thin"/>
      <top/>
      <bottom style="medium"/>
      <diagonal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6" borderId="1" applyNumberFormat="0" applyAlignment="0" applyProtection="0"/>
    <xf numFmtId="0" fontId="99" fillId="27" borderId="0" applyNumberFormat="0" applyBorder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1" fillId="0" borderId="3" applyNumberFormat="0" applyFill="0" applyAlignment="0" applyProtection="0"/>
    <xf numFmtId="0" fontId="102" fillId="29" borderId="0" applyNumberFormat="0" applyBorder="0" applyAlignment="0" applyProtection="0"/>
    <xf numFmtId="0" fontId="103" fillId="30" borderId="4" applyNumberFormat="0" applyAlignment="0" applyProtection="0"/>
    <xf numFmtId="0" fontId="10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5" fillId="0" borderId="5" applyNumberFormat="0" applyFill="0" applyAlignment="0" applyProtection="0"/>
    <xf numFmtId="0" fontId="106" fillId="0" borderId="6" applyNumberFormat="0" applyFill="0" applyAlignment="0" applyProtection="0"/>
    <xf numFmtId="0" fontId="107" fillId="0" borderId="7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8" applyNumberFormat="0" applyFill="0" applyAlignment="0" applyProtection="0"/>
    <xf numFmtId="0" fontId="109" fillId="30" borderId="9" applyNumberFormat="0" applyAlignment="0" applyProtection="0"/>
    <xf numFmtId="0" fontId="11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1" fillId="31" borderId="4" applyNumberFormat="0" applyAlignment="0" applyProtection="0"/>
    <xf numFmtId="0" fontId="112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113" fillId="32" borderId="0" applyNumberFormat="0" applyBorder="0" applyAlignment="0" applyProtection="0"/>
  </cellStyleXfs>
  <cellXfs count="502">
    <xf numFmtId="0" fontId="0" fillId="0" borderId="0" xfId="0" applyFont="1" applyAlignment="1">
      <alignment vertical="center"/>
    </xf>
    <xf numFmtId="0" fontId="114" fillId="0" borderId="0" xfId="0" applyFont="1" applyAlignment="1">
      <alignment horizontal="center" vertical="center"/>
    </xf>
    <xf numFmtId="0" fontId="115" fillId="0" borderId="0" xfId="0" applyFont="1" applyAlignment="1">
      <alignment horizontal="center" vertical="center"/>
    </xf>
    <xf numFmtId="0" fontId="115" fillId="0" borderId="0" xfId="0" applyFont="1" applyAlignment="1">
      <alignment vertical="center"/>
    </xf>
    <xf numFmtId="0" fontId="116" fillId="0" borderId="0" xfId="0" applyFont="1" applyAlignment="1">
      <alignment vertical="center"/>
    </xf>
    <xf numFmtId="0" fontId="117" fillId="0" borderId="0" xfId="0" applyFont="1" applyFill="1" applyBorder="1" applyAlignment="1">
      <alignment vertical="center"/>
    </xf>
    <xf numFmtId="0" fontId="115" fillId="0" borderId="0" xfId="0" applyFont="1" applyBorder="1" applyAlignment="1">
      <alignment horizontal="center" vertical="center"/>
    </xf>
    <xf numFmtId="0" fontId="112" fillId="0" borderId="0" xfId="61" applyAlignment="1">
      <alignment vertical="center"/>
      <protection/>
    </xf>
    <xf numFmtId="0" fontId="0" fillId="0" borderId="0" xfId="0" applyFill="1" applyAlignment="1">
      <alignment vertical="center"/>
    </xf>
    <xf numFmtId="0" fontId="115" fillId="0" borderId="0" xfId="0" applyFont="1" applyFill="1" applyBorder="1" applyAlignment="1">
      <alignment vertical="center"/>
    </xf>
    <xf numFmtId="0" fontId="118" fillId="0" borderId="0" xfId="0" applyFont="1" applyAlignment="1">
      <alignment vertical="center"/>
    </xf>
    <xf numFmtId="0" fontId="118" fillId="0" borderId="0" xfId="0" applyFont="1" applyFill="1" applyBorder="1" applyAlignment="1">
      <alignment vertical="center"/>
    </xf>
    <xf numFmtId="0" fontId="115" fillId="0" borderId="10" xfId="0" applyFont="1" applyBorder="1" applyAlignment="1">
      <alignment horizontal="center" vertical="center"/>
    </xf>
    <xf numFmtId="0" fontId="115" fillId="0" borderId="0" xfId="0" applyFont="1" applyAlignment="1">
      <alignment vertical="center"/>
    </xf>
    <xf numFmtId="49" fontId="115" fillId="0" borderId="0" xfId="0" applyNumberFormat="1" applyFont="1" applyAlignment="1">
      <alignment horizontal="right" vertical="center"/>
    </xf>
    <xf numFmtId="0" fontId="115" fillId="0" borderId="0" xfId="0" applyFont="1" applyAlignment="1">
      <alignment horizontal="right" vertical="center"/>
    </xf>
    <xf numFmtId="0" fontId="115" fillId="0" borderId="11" xfId="0" applyFont="1" applyBorder="1" applyAlignment="1">
      <alignment horizontal="right" vertical="center"/>
    </xf>
    <xf numFmtId="0" fontId="115" fillId="0" borderId="12" xfId="0" applyFont="1" applyBorder="1" applyAlignment="1">
      <alignment horizontal="right" vertical="center"/>
    </xf>
    <xf numFmtId="0" fontId="116" fillId="0" borderId="0" xfId="0" applyFont="1" applyAlignment="1">
      <alignment vertical="center"/>
    </xf>
    <xf numFmtId="0" fontId="115" fillId="33" borderId="0" xfId="0" applyFont="1" applyFill="1" applyAlignment="1">
      <alignment vertical="center"/>
    </xf>
    <xf numFmtId="0" fontId="115" fillId="0" borderId="0" xfId="0" applyFont="1" applyFill="1" applyBorder="1" applyAlignment="1">
      <alignment horizontal="left" vertical="center"/>
    </xf>
    <xf numFmtId="0" fontId="119" fillId="33" borderId="0" xfId="0" applyFont="1" applyFill="1" applyAlignment="1">
      <alignment vertical="center"/>
    </xf>
    <xf numFmtId="0" fontId="115" fillId="33" borderId="0" xfId="0" applyFont="1" applyFill="1" applyAlignment="1">
      <alignment horizontal="center" vertical="center"/>
    </xf>
    <xf numFmtId="0" fontId="115" fillId="0" borderId="13" xfId="0" applyFont="1" applyBorder="1" applyAlignment="1">
      <alignment horizontal="center" vertical="center"/>
    </xf>
    <xf numFmtId="0" fontId="115" fillId="0" borderId="14" xfId="0" applyFont="1" applyBorder="1" applyAlignment="1">
      <alignment horizontal="center" vertical="center"/>
    </xf>
    <xf numFmtId="0" fontId="115" fillId="0" borderId="15" xfId="0" applyFont="1" applyBorder="1" applyAlignment="1">
      <alignment horizontal="center" vertical="center"/>
    </xf>
    <xf numFmtId="0" fontId="115" fillId="0" borderId="16" xfId="0" applyFont="1" applyBorder="1" applyAlignment="1">
      <alignment horizontal="center" vertical="center"/>
    </xf>
    <xf numFmtId="0" fontId="115" fillId="0" borderId="15" xfId="0" applyFont="1" applyBorder="1" applyAlignment="1">
      <alignment horizontal="center" vertical="center" wrapText="1"/>
    </xf>
    <xf numFmtId="0" fontId="115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8" fillId="0" borderId="0" xfId="0" applyFont="1" applyFill="1" applyBorder="1" applyAlignment="1" applyProtection="1">
      <alignment vertical="center"/>
      <protection/>
    </xf>
    <xf numFmtId="0" fontId="117" fillId="33" borderId="0" xfId="0" applyFont="1" applyFill="1" applyAlignment="1">
      <alignment vertical="center"/>
    </xf>
    <xf numFmtId="0" fontId="115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5" fillId="33" borderId="0" xfId="0" applyFont="1" applyFill="1" applyAlignment="1">
      <alignment horizontal="right" vertical="center"/>
    </xf>
    <xf numFmtId="0" fontId="115" fillId="33" borderId="18" xfId="0" applyFont="1" applyFill="1" applyBorder="1" applyAlignment="1">
      <alignment vertical="center"/>
    </xf>
    <xf numFmtId="0" fontId="115" fillId="33" borderId="19" xfId="0" applyFont="1" applyFill="1" applyBorder="1" applyAlignment="1">
      <alignment vertical="center"/>
    </xf>
    <xf numFmtId="0" fontId="115" fillId="33" borderId="20" xfId="0" applyFont="1" applyFill="1" applyBorder="1" applyAlignment="1">
      <alignment vertical="center"/>
    </xf>
    <xf numFmtId="0" fontId="115" fillId="33" borderId="0" xfId="0" applyFont="1" applyFill="1" applyBorder="1" applyAlignment="1">
      <alignment horizontal="right" vertical="center"/>
    </xf>
    <xf numFmtId="0" fontId="115" fillId="33" borderId="21" xfId="0" applyFont="1" applyFill="1" applyBorder="1" applyAlignment="1">
      <alignment vertical="center"/>
    </xf>
    <xf numFmtId="0" fontId="115" fillId="33" borderId="0" xfId="0" applyFont="1" applyFill="1" applyBorder="1" applyAlignment="1">
      <alignment vertical="center"/>
    </xf>
    <xf numFmtId="0" fontId="115" fillId="33" borderId="22" xfId="0" applyFont="1" applyFill="1" applyBorder="1" applyAlignment="1">
      <alignment vertical="center"/>
    </xf>
    <xf numFmtId="0" fontId="115" fillId="33" borderId="23" xfId="0" applyFont="1" applyFill="1" applyBorder="1" applyAlignment="1">
      <alignment horizontal="right" vertical="center"/>
    </xf>
    <xf numFmtId="0" fontId="115" fillId="33" borderId="24" xfId="0" applyFont="1" applyFill="1" applyBorder="1" applyAlignment="1">
      <alignment horizontal="right" vertical="center"/>
    </xf>
    <xf numFmtId="0" fontId="115" fillId="33" borderId="24" xfId="0" applyFont="1" applyFill="1" applyBorder="1" applyAlignment="1">
      <alignment horizontal="center" vertical="center"/>
    </xf>
    <xf numFmtId="0" fontId="115" fillId="33" borderId="24" xfId="0" applyFont="1" applyFill="1" applyBorder="1" applyAlignment="1">
      <alignment horizontal="left" vertical="center"/>
    </xf>
    <xf numFmtId="0" fontId="115" fillId="33" borderId="25" xfId="0" applyFont="1" applyFill="1" applyBorder="1" applyAlignment="1">
      <alignment vertical="center"/>
    </xf>
    <xf numFmtId="0" fontId="115" fillId="0" borderId="0" xfId="0" applyFont="1" applyAlignment="1" applyProtection="1">
      <alignment vertical="center"/>
      <protection/>
    </xf>
    <xf numFmtId="0" fontId="115" fillId="0" borderId="26" xfId="0" applyFont="1" applyBorder="1" applyAlignment="1" applyProtection="1">
      <alignment horizontal="center" vertical="center" shrinkToFit="1"/>
      <protection locked="0"/>
    </xf>
    <xf numFmtId="0" fontId="115" fillId="0" borderId="27" xfId="0" applyFont="1" applyBorder="1" applyAlignment="1" applyProtection="1">
      <alignment horizontal="center" vertical="center" shrinkToFit="1"/>
      <protection locked="0"/>
    </xf>
    <xf numFmtId="0" fontId="115" fillId="0" borderId="17" xfId="0" applyFont="1" applyBorder="1" applyAlignment="1" applyProtection="1">
      <alignment horizontal="center" vertical="center" shrinkToFit="1"/>
      <protection locked="0"/>
    </xf>
    <xf numFmtId="0" fontId="115" fillId="0" borderId="28" xfId="0" applyFont="1" applyBorder="1" applyAlignment="1" applyProtection="1">
      <alignment horizontal="center" vertical="center" shrinkToFit="1"/>
      <protection locked="0"/>
    </xf>
    <xf numFmtId="0" fontId="115" fillId="0" borderId="29" xfId="0" applyFont="1" applyBorder="1" applyAlignment="1" applyProtection="1">
      <alignment horizontal="center" vertical="center" shrinkToFit="1"/>
      <protection locked="0"/>
    </xf>
    <xf numFmtId="0" fontId="115" fillId="0" borderId="13" xfId="0" applyFont="1" applyBorder="1" applyAlignment="1" applyProtection="1">
      <alignment horizontal="center" vertical="center" shrinkToFit="1"/>
      <protection locked="0"/>
    </xf>
    <xf numFmtId="0" fontId="11" fillId="0" borderId="0" xfId="62" applyProtection="1">
      <alignment vertical="center"/>
      <protection/>
    </xf>
    <xf numFmtId="0" fontId="11" fillId="0" borderId="0" xfId="62" applyAlignment="1" applyProtection="1">
      <alignment horizontal="center" vertical="center"/>
      <protection/>
    </xf>
    <xf numFmtId="0" fontId="24" fillId="0" borderId="0" xfId="62" applyFont="1" applyProtection="1">
      <alignment vertical="center"/>
      <protection/>
    </xf>
    <xf numFmtId="0" fontId="120" fillId="0" borderId="0" xfId="0" applyFont="1" applyAlignment="1">
      <alignment vertical="center"/>
    </xf>
    <xf numFmtId="0" fontId="24" fillId="0" borderId="0" xfId="62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15" fillId="0" borderId="30" xfId="0" applyFont="1" applyBorder="1" applyAlignment="1">
      <alignment vertical="center"/>
    </xf>
    <xf numFmtId="0" fontId="115" fillId="0" borderId="31" xfId="0" applyFont="1" applyBorder="1" applyAlignment="1">
      <alignment horizontal="center" vertical="center"/>
    </xf>
    <xf numFmtId="0" fontId="115" fillId="0" borderId="32" xfId="0" applyFont="1" applyBorder="1" applyAlignment="1">
      <alignment vertical="center"/>
    </xf>
    <xf numFmtId="0" fontId="115" fillId="0" borderId="33" xfId="0" applyFont="1" applyBorder="1" applyAlignment="1">
      <alignment vertical="center"/>
    </xf>
    <xf numFmtId="0" fontId="121" fillId="0" borderId="0" xfId="0" applyFont="1" applyBorder="1" applyAlignment="1">
      <alignment vertical="center"/>
    </xf>
    <xf numFmtId="0" fontId="116" fillId="0" borderId="0" xfId="0" applyFont="1" applyAlignment="1">
      <alignment horizontal="center" vertical="center"/>
    </xf>
    <xf numFmtId="0" fontId="27" fillId="0" borderId="15" xfId="62" applyFont="1" applyBorder="1" applyAlignment="1" applyProtection="1">
      <alignment horizontal="center" vertical="center"/>
      <protection/>
    </xf>
    <xf numFmtId="0" fontId="27" fillId="0" borderId="26" xfId="62" applyFont="1" applyBorder="1" applyAlignment="1" applyProtection="1">
      <alignment horizontal="center" vertical="center"/>
      <protection/>
    </xf>
    <xf numFmtId="0" fontId="27" fillId="0" borderId="28" xfId="62" applyFont="1" applyBorder="1" applyAlignment="1" applyProtection="1">
      <alignment horizontal="center" vertical="center"/>
      <protection/>
    </xf>
    <xf numFmtId="0" fontId="27" fillId="0" borderId="34" xfId="62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122" fillId="33" borderId="0" xfId="0" applyFont="1" applyFill="1" applyAlignment="1">
      <alignment vertical="center"/>
    </xf>
    <xf numFmtId="0" fontId="115" fillId="0" borderId="30" xfId="0" applyFont="1" applyBorder="1" applyAlignment="1">
      <alignment vertical="center"/>
    </xf>
    <xf numFmtId="0" fontId="115" fillId="0" borderId="36" xfId="0" applyFont="1" applyBorder="1" applyAlignment="1">
      <alignment vertical="center"/>
    </xf>
    <xf numFmtId="0" fontId="123" fillId="0" borderId="36" xfId="0" applyFont="1" applyBorder="1" applyAlignment="1">
      <alignment vertical="center"/>
    </xf>
    <xf numFmtId="0" fontId="115" fillId="0" borderId="31" xfId="0" applyFont="1" applyBorder="1" applyAlignment="1">
      <alignment vertical="center"/>
    </xf>
    <xf numFmtId="0" fontId="115" fillId="0" borderId="32" xfId="0" applyFont="1" applyBorder="1" applyAlignment="1">
      <alignment vertical="center"/>
    </xf>
    <xf numFmtId="0" fontId="115" fillId="0" borderId="0" xfId="0" applyFont="1" applyBorder="1" applyAlignment="1">
      <alignment vertical="center"/>
    </xf>
    <xf numFmtId="0" fontId="115" fillId="0" borderId="33" xfId="0" applyFont="1" applyBorder="1" applyAlignment="1">
      <alignment vertical="center"/>
    </xf>
    <xf numFmtId="0" fontId="115" fillId="0" borderId="37" xfId="0" applyFont="1" applyBorder="1" applyAlignment="1">
      <alignment vertical="center"/>
    </xf>
    <xf numFmtId="0" fontId="115" fillId="0" borderId="38" xfId="0" applyFont="1" applyBorder="1" applyAlignment="1">
      <alignment vertical="center"/>
    </xf>
    <xf numFmtId="0" fontId="115" fillId="0" borderId="35" xfId="0" applyFont="1" applyBorder="1" applyAlignment="1">
      <alignment vertical="center"/>
    </xf>
    <xf numFmtId="0" fontId="120" fillId="0" borderId="0" xfId="0" applyFont="1" applyAlignment="1">
      <alignment vertical="center"/>
    </xf>
    <xf numFmtId="0" fontId="120" fillId="0" borderId="26" xfId="0" applyFont="1" applyBorder="1" applyAlignment="1">
      <alignment horizontal="center" vertical="center"/>
    </xf>
    <xf numFmtId="0" fontId="124" fillId="0" borderId="0" xfId="0" applyFont="1" applyAlignment="1">
      <alignment vertical="center"/>
    </xf>
    <xf numFmtId="0" fontId="124" fillId="0" borderId="0" xfId="0" applyFont="1" applyAlignment="1">
      <alignment horizontal="center" vertical="center"/>
    </xf>
    <xf numFmtId="0" fontId="124" fillId="0" borderId="13" xfId="0" applyFont="1" applyBorder="1" applyAlignment="1">
      <alignment horizontal="center" vertical="center"/>
    </xf>
    <xf numFmtId="0" fontId="124" fillId="0" borderId="29" xfId="0" applyFont="1" applyBorder="1" applyAlignment="1">
      <alignment horizontal="center" vertical="center"/>
    </xf>
    <xf numFmtId="0" fontId="124" fillId="0" borderId="39" xfId="0" applyFont="1" applyBorder="1" applyAlignment="1">
      <alignment horizontal="center" vertical="center"/>
    </xf>
    <xf numFmtId="0" fontId="124" fillId="0" borderId="40" xfId="0" applyFont="1" applyBorder="1" applyAlignment="1">
      <alignment horizontal="center" vertical="center"/>
    </xf>
    <xf numFmtId="0" fontId="124" fillId="0" borderId="41" xfId="0" applyFont="1" applyBorder="1" applyAlignment="1">
      <alignment horizontal="center" vertical="center"/>
    </xf>
    <xf numFmtId="0" fontId="124" fillId="0" borderId="42" xfId="0" applyFont="1" applyBorder="1" applyAlignment="1">
      <alignment horizontal="center" vertical="center"/>
    </xf>
    <xf numFmtId="0" fontId="124" fillId="0" borderId="43" xfId="0" applyFont="1" applyBorder="1" applyAlignment="1">
      <alignment horizontal="center" vertical="center"/>
    </xf>
    <xf numFmtId="0" fontId="120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24" fillId="0" borderId="44" xfId="0" applyFont="1" applyBorder="1" applyAlignment="1">
      <alignment horizontal="center" vertical="center"/>
    </xf>
    <xf numFmtId="0" fontId="124" fillId="0" borderId="4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33" borderId="17" xfId="0" applyFill="1" applyBorder="1" applyAlignment="1">
      <alignment vertical="center" textRotation="255"/>
    </xf>
    <xf numFmtId="0" fontId="0" fillId="33" borderId="12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124" fillId="0" borderId="39" xfId="0" applyFont="1" applyBorder="1" applyAlignment="1">
      <alignment horizontal="center" vertical="center" shrinkToFit="1"/>
    </xf>
    <xf numFmtId="0" fontId="124" fillId="0" borderId="40" xfId="0" applyFont="1" applyBorder="1" applyAlignment="1">
      <alignment horizontal="center" vertical="center" shrinkToFit="1"/>
    </xf>
    <xf numFmtId="0" fontId="124" fillId="0" borderId="42" xfId="0" applyFont="1" applyBorder="1" applyAlignment="1">
      <alignment horizontal="center" vertical="center" shrinkToFit="1"/>
    </xf>
    <xf numFmtId="0" fontId="124" fillId="0" borderId="41" xfId="0" applyFont="1" applyBorder="1" applyAlignment="1">
      <alignment horizontal="center" vertical="center" shrinkToFit="1"/>
    </xf>
    <xf numFmtId="0" fontId="124" fillId="0" borderId="43" xfId="0" applyFont="1" applyBorder="1" applyAlignment="1">
      <alignment horizontal="center" vertical="center" shrinkToFit="1"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117" fillId="0" borderId="0" xfId="0" applyFont="1" applyBorder="1" applyAlignment="1">
      <alignment vertical="center"/>
    </xf>
    <xf numFmtId="0" fontId="116" fillId="0" borderId="0" xfId="63" applyFont="1">
      <alignment vertical="center"/>
      <protection/>
    </xf>
    <xf numFmtId="0" fontId="115" fillId="0" borderId="0" xfId="63" applyFont="1">
      <alignment vertical="center"/>
      <protection/>
    </xf>
    <xf numFmtId="0" fontId="115" fillId="0" borderId="0" xfId="63" applyFont="1" applyAlignment="1">
      <alignment horizontal="right" vertical="center"/>
      <protection/>
    </xf>
    <xf numFmtId="0" fontId="5" fillId="33" borderId="0" xfId="0" applyFont="1" applyFill="1" applyAlignment="1">
      <alignment vertical="center"/>
    </xf>
    <xf numFmtId="0" fontId="115" fillId="0" borderId="47" xfId="0" applyFont="1" applyBorder="1" applyAlignment="1">
      <alignment horizontal="center" vertical="center"/>
    </xf>
    <xf numFmtId="0" fontId="112" fillId="0" borderId="0" xfId="61" applyAlignment="1" applyProtection="1">
      <alignment horizontal="right" vertical="center" shrinkToFit="1"/>
      <protection/>
    </xf>
    <xf numFmtId="0" fontId="112" fillId="0" borderId="0" xfId="6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25" fillId="0" borderId="0" xfId="0" applyFont="1" applyBorder="1" applyAlignment="1" applyProtection="1">
      <alignment vertical="center"/>
      <protection/>
    </xf>
    <xf numFmtId="0" fontId="112" fillId="0" borderId="0" xfId="61" applyFont="1" applyAlignment="1" applyProtection="1">
      <alignment vertical="center"/>
      <protection/>
    </xf>
    <xf numFmtId="0" fontId="8" fillId="0" borderId="0" xfId="61" applyFont="1" applyAlignment="1" applyProtection="1">
      <alignment horizontal="center" shrinkToFit="1"/>
      <protection/>
    </xf>
    <xf numFmtId="0" fontId="6" fillId="0" borderId="0" xfId="61" applyFont="1" applyAlignment="1" applyProtection="1">
      <alignment horizontal="center" shrinkToFit="1"/>
      <protection/>
    </xf>
    <xf numFmtId="0" fontId="8" fillId="0" borderId="0" xfId="61" applyFont="1" applyBorder="1" applyAlignment="1" applyProtection="1">
      <alignment vertical="center" shrinkToFit="1"/>
      <protection/>
    </xf>
    <xf numFmtId="0" fontId="112" fillId="0" borderId="0" xfId="61" applyFont="1" applyBorder="1" applyAlignment="1" applyProtection="1">
      <alignment vertical="center"/>
      <protection/>
    </xf>
    <xf numFmtId="0" fontId="10" fillId="0" borderId="0" xfId="61" applyFont="1" applyBorder="1" applyAlignment="1" applyProtection="1">
      <alignment horizontal="center" vertical="center"/>
      <protection/>
    </xf>
    <xf numFmtId="0" fontId="11" fillId="0" borderId="48" xfId="61" applyFont="1" applyBorder="1" applyAlignment="1" applyProtection="1">
      <alignment horizontal="center" vertical="center"/>
      <protection/>
    </xf>
    <xf numFmtId="0" fontId="11" fillId="0" borderId="49" xfId="61" applyFont="1" applyBorder="1" applyAlignment="1" applyProtection="1">
      <alignment horizontal="center" vertical="center"/>
      <protection/>
    </xf>
    <xf numFmtId="0" fontId="11" fillId="0" borderId="0" xfId="61" applyFont="1" applyAlignment="1" applyProtection="1">
      <alignment horizontal="left" vertical="center"/>
      <protection/>
    </xf>
    <xf numFmtId="0" fontId="19" fillId="0" borderId="27" xfId="61" applyFont="1" applyBorder="1" applyAlignment="1" applyProtection="1">
      <alignment horizontal="center" vertical="center"/>
      <protection/>
    </xf>
    <xf numFmtId="0" fontId="14" fillId="0" borderId="0" xfId="61" applyFont="1" applyBorder="1" applyAlignment="1" applyProtection="1">
      <alignment horizontal="left" vertical="center"/>
      <protection/>
    </xf>
    <xf numFmtId="0" fontId="11" fillId="0" borderId="0" xfId="61" applyFont="1" applyAlignment="1" applyProtection="1">
      <alignment horizontal="center" vertical="center"/>
      <protection/>
    </xf>
    <xf numFmtId="0" fontId="12" fillId="0" borderId="50" xfId="61" applyFont="1" applyBorder="1" applyAlignment="1" applyProtection="1">
      <alignment horizontal="distributed" vertical="center" indent="1" shrinkToFit="1"/>
      <protection/>
    </xf>
    <xf numFmtId="0" fontId="19" fillId="0" borderId="51" xfId="61" applyFont="1" applyBorder="1" applyAlignment="1" applyProtection="1">
      <alignment horizontal="center" vertical="center"/>
      <protection/>
    </xf>
    <xf numFmtId="0" fontId="19" fillId="0" borderId="29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distributed" vertical="center" indent="1" shrinkToFit="1"/>
      <protection/>
    </xf>
    <xf numFmtId="0" fontId="13" fillId="0" borderId="0" xfId="61" applyFont="1" applyBorder="1" applyAlignment="1" applyProtection="1">
      <alignment horizontal="center" vertical="center"/>
      <protection/>
    </xf>
    <xf numFmtId="0" fontId="12" fillId="0" borderId="52" xfId="61" applyFont="1" applyBorder="1" applyAlignment="1" applyProtection="1">
      <alignment horizontal="distributed" vertical="center" indent="2"/>
      <protection/>
    </xf>
    <xf numFmtId="0" fontId="12" fillId="0" borderId="0" xfId="61" applyFont="1" applyBorder="1" applyAlignment="1" applyProtection="1">
      <alignment horizontal="distributed" vertical="center" indent="1"/>
      <protection/>
    </xf>
    <xf numFmtId="5" fontId="19" fillId="0" borderId="0" xfId="61" applyNumberFormat="1" applyFont="1" applyBorder="1" applyAlignment="1" applyProtection="1">
      <alignment vertical="center"/>
      <protection/>
    </xf>
    <xf numFmtId="0" fontId="112" fillId="0" borderId="0" xfId="61" applyBorder="1" applyAlignment="1" applyProtection="1">
      <alignment vertical="center"/>
      <protection/>
    </xf>
    <xf numFmtId="0" fontId="6" fillId="0" borderId="0" xfId="61" applyFont="1" applyBorder="1" applyAlignment="1" applyProtection="1">
      <alignment horizontal="distributed" vertical="center" indent="2"/>
      <protection/>
    </xf>
    <xf numFmtId="0" fontId="126" fillId="0" borderId="0" xfId="61" applyFont="1" applyBorder="1" applyAlignment="1" applyProtection="1">
      <alignment vertical="center" shrinkToFit="1"/>
      <protection/>
    </xf>
    <xf numFmtId="0" fontId="15" fillId="0" borderId="0" xfId="61" applyFont="1" applyBorder="1" applyAlignment="1" applyProtection="1">
      <alignment/>
      <protection/>
    </xf>
    <xf numFmtId="0" fontId="112" fillId="0" borderId="0" xfId="61" applyBorder="1" applyAlignment="1" applyProtection="1">
      <alignment horizontal="right" shrinkToFit="1"/>
      <protection/>
    </xf>
    <xf numFmtId="0" fontId="112" fillId="0" borderId="0" xfId="61" applyBorder="1" applyAlignment="1" applyProtection="1">
      <alignment horizontal="right"/>
      <protection/>
    </xf>
    <xf numFmtId="2" fontId="115" fillId="0" borderId="27" xfId="0" applyNumberFormat="1" applyFont="1" applyBorder="1" applyAlignment="1" applyProtection="1">
      <alignment horizontal="center" vertical="center" shrinkToFit="1"/>
      <protection locked="0"/>
    </xf>
    <xf numFmtId="2" fontId="115" fillId="0" borderId="29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120" fillId="0" borderId="0" xfId="0" applyFont="1" applyAlignment="1">
      <alignment vertical="center" shrinkToFit="1"/>
    </xf>
    <xf numFmtId="0" fontId="127" fillId="0" borderId="26" xfId="0" applyFont="1" applyBorder="1" applyAlignment="1" applyProtection="1">
      <alignment horizontal="center" vertical="center" shrinkToFit="1"/>
      <protection/>
    </xf>
    <xf numFmtId="0" fontId="12" fillId="0" borderId="17" xfId="61" applyFont="1" applyBorder="1" applyAlignment="1" applyProtection="1">
      <alignment horizontal="center" vertical="center" shrinkToFit="1"/>
      <protection/>
    </xf>
    <xf numFmtId="0" fontId="12" fillId="0" borderId="17" xfId="61" applyFont="1" applyBorder="1" applyAlignment="1" applyProtection="1">
      <alignment horizontal="center" vertical="center" shrinkToFit="1"/>
      <protection/>
    </xf>
    <xf numFmtId="0" fontId="12" fillId="0" borderId="37" xfId="61" applyFont="1" applyBorder="1" applyAlignment="1" applyProtection="1">
      <alignment horizontal="distributed" vertical="center" indent="1"/>
      <protection/>
    </xf>
    <xf numFmtId="5" fontId="19" fillId="0" borderId="53" xfId="61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61" applyFont="1" applyBorder="1" applyAlignment="1" applyProtection="1">
      <alignment horizontal="center" vertical="center" shrinkToFit="1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12" fillId="0" borderId="35" xfId="61" applyFont="1" applyBorder="1" applyAlignment="1" applyProtection="1">
      <alignment horizontal="center" vertical="center"/>
      <protection/>
    </xf>
    <xf numFmtId="0" fontId="10" fillId="0" borderId="54" xfId="61" applyFont="1" applyBorder="1" applyAlignment="1" applyProtection="1">
      <alignment horizontal="center" vertical="center"/>
      <protection/>
    </xf>
    <xf numFmtId="0" fontId="12" fillId="0" borderId="55" xfId="61" applyFont="1" applyBorder="1" applyAlignment="1" applyProtection="1">
      <alignment horizontal="center" vertical="center" shrinkToFit="1"/>
      <protection/>
    </xf>
    <xf numFmtId="0" fontId="8" fillId="0" borderId="44" xfId="61" applyFont="1" applyBorder="1" applyAlignment="1" applyProtection="1">
      <alignment horizontal="center" vertical="center" shrinkToFit="1"/>
      <protection/>
    </xf>
    <xf numFmtId="0" fontId="8" fillId="0" borderId="45" xfId="61" applyFont="1" applyBorder="1" applyAlignment="1" applyProtection="1">
      <alignment horizontal="center" vertical="center" shrinkToFit="1"/>
      <protection/>
    </xf>
    <xf numFmtId="0" fontId="12" fillId="0" borderId="56" xfId="61" applyFont="1" applyBorder="1" applyAlignment="1" applyProtection="1">
      <alignment horizontal="distributed" vertical="center" indent="1"/>
      <protection/>
    </xf>
    <xf numFmtId="5" fontId="19" fillId="0" borderId="57" xfId="61" applyNumberFormat="1" applyFont="1" applyBorder="1" applyAlignment="1" applyProtection="1">
      <alignment vertical="center"/>
      <protection/>
    </xf>
    <xf numFmtId="0" fontId="12" fillId="13" borderId="37" xfId="61" applyFont="1" applyFill="1" applyBorder="1" applyAlignment="1" applyProtection="1">
      <alignment horizontal="distributed" vertical="center" indent="2"/>
      <protection/>
    </xf>
    <xf numFmtId="0" fontId="19" fillId="0" borderId="58" xfId="61" applyNumberFormat="1" applyFont="1" applyBorder="1" applyAlignment="1" applyProtection="1">
      <alignment horizontal="center" vertical="center"/>
      <protection locked="0"/>
    </xf>
    <xf numFmtId="0" fontId="32" fillId="0" borderId="0" xfId="0" applyFont="1" applyFill="1" applyAlignment="1">
      <alignment horizontal="right" vertical="center"/>
    </xf>
    <xf numFmtId="0" fontId="12" fillId="0" borderId="50" xfId="61" applyFont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128" fillId="34" borderId="50" xfId="0" applyFont="1" applyFill="1" applyBorder="1" applyAlignment="1">
      <alignment horizontal="center" vertical="center"/>
    </xf>
    <xf numFmtId="0" fontId="123" fillId="34" borderId="59" xfId="0" applyFont="1" applyFill="1" applyBorder="1" applyAlignment="1">
      <alignment horizontal="center" vertical="center"/>
    </xf>
    <xf numFmtId="0" fontId="123" fillId="34" borderId="51" xfId="0" applyFont="1" applyFill="1" applyBorder="1" applyAlignment="1">
      <alignment horizontal="center" vertical="center"/>
    </xf>
    <xf numFmtId="0" fontId="123" fillId="34" borderId="50" xfId="0" applyFont="1" applyFill="1" applyBorder="1" applyAlignment="1">
      <alignment horizontal="center" vertical="center"/>
    </xf>
    <xf numFmtId="0" fontId="115" fillId="0" borderId="48" xfId="0" applyFont="1" applyBorder="1" applyAlignment="1">
      <alignment horizontal="center" vertical="center"/>
    </xf>
    <xf numFmtId="0" fontId="115" fillId="0" borderId="34" xfId="0" applyFont="1" applyBorder="1" applyAlignment="1" applyProtection="1">
      <alignment horizontal="center" vertical="center" shrinkToFit="1"/>
      <protection locked="0"/>
    </xf>
    <xf numFmtId="0" fontId="115" fillId="0" borderId="49" xfId="0" applyFont="1" applyBorder="1" applyAlignment="1" applyProtection="1">
      <alignment horizontal="center" vertical="center" shrinkToFit="1"/>
      <protection locked="0"/>
    </xf>
    <xf numFmtId="0" fontId="115" fillId="0" borderId="48" xfId="0" applyFont="1" applyBorder="1" applyAlignment="1" applyProtection="1">
      <alignment horizontal="center" vertical="center" shrinkToFit="1"/>
      <protection locked="0"/>
    </xf>
    <xf numFmtId="2" fontId="115" fillId="0" borderId="49" xfId="0" applyNumberFormat="1" applyFont="1" applyBorder="1" applyAlignment="1" applyProtection="1">
      <alignment horizontal="center" vertical="center" shrinkToFit="1"/>
      <protection locked="0"/>
    </xf>
    <xf numFmtId="0" fontId="115" fillId="0" borderId="15" xfId="0" applyFont="1" applyBorder="1" applyAlignment="1" applyProtection="1">
      <alignment horizontal="center" vertical="center" shrinkToFit="1"/>
      <protection locked="0"/>
    </xf>
    <xf numFmtId="0" fontId="115" fillId="0" borderId="16" xfId="0" applyFont="1" applyBorder="1" applyAlignment="1" applyProtection="1">
      <alignment horizontal="center" vertical="center" shrinkToFit="1"/>
      <protection locked="0"/>
    </xf>
    <xf numFmtId="0" fontId="115" fillId="0" borderId="14" xfId="0" applyFont="1" applyBorder="1" applyAlignment="1" applyProtection="1">
      <alignment horizontal="center" vertical="center" shrinkToFit="1"/>
      <protection locked="0"/>
    </xf>
    <xf numFmtId="2" fontId="115" fillId="0" borderId="16" xfId="0" applyNumberFormat="1" applyFont="1" applyBorder="1" applyAlignment="1" applyProtection="1">
      <alignment horizontal="center" vertical="center" shrinkToFit="1"/>
      <protection locked="0"/>
    </xf>
    <xf numFmtId="0" fontId="115" fillId="0" borderId="50" xfId="0" applyFont="1" applyBorder="1" applyAlignment="1">
      <alignment horizontal="center" vertical="center"/>
    </xf>
    <xf numFmtId="0" fontId="115" fillId="0" borderId="59" xfId="0" applyFont="1" applyBorder="1" applyAlignment="1" applyProtection="1">
      <alignment horizontal="center" vertical="center" shrinkToFit="1"/>
      <protection locked="0"/>
    </xf>
    <xf numFmtId="0" fontId="115" fillId="0" borderId="51" xfId="0" applyFont="1" applyBorder="1" applyAlignment="1" applyProtection="1">
      <alignment horizontal="center" vertical="center" shrinkToFit="1"/>
      <protection locked="0"/>
    </xf>
    <xf numFmtId="0" fontId="115" fillId="0" borderId="50" xfId="0" applyFont="1" applyBorder="1" applyAlignment="1" applyProtection="1">
      <alignment horizontal="center" vertical="center" shrinkToFit="1"/>
      <protection locked="0"/>
    </xf>
    <xf numFmtId="2" fontId="115" fillId="0" borderId="51" xfId="0" applyNumberFormat="1" applyFont="1" applyBorder="1" applyAlignment="1" applyProtection="1">
      <alignment horizontal="center" vertical="center" shrinkToFit="1"/>
      <protection locked="0"/>
    </xf>
    <xf numFmtId="0" fontId="129" fillId="0" borderId="0" xfId="0" applyFont="1" applyFill="1" applyBorder="1" applyAlignment="1">
      <alignment vertical="center"/>
    </xf>
    <xf numFmtId="0" fontId="37" fillId="0" borderId="0" xfId="64" applyFont="1" applyBorder="1" applyAlignment="1">
      <alignment horizontal="centerContinuous" vertical="center"/>
      <protection/>
    </xf>
    <xf numFmtId="0" fontId="40" fillId="0" borderId="0" xfId="64" applyBorder="1" applyAlignment="1" quotePrefix="1">
      <alignment horizontal="centerContinuous"/>
      <protection/>
    </xf>
    <xf numFmtId="0" fontId="40" fillId="0" borderId="0" xfId="64" applyBorder="1" applyAlignment="1">
      <alignment horizontal="centerContinuous"/>
      <protection/>
    </xf>
    <xf numFmtId="0" fontId="40" fillId="0" borderId="0" xfId="64">
      <alignment/>
      <protection/>
    </xf>
    <xf numFmtId="0" fontId="40" fillId="0" borderId="60" xfId="64" applyBorder="1">
      <alignment/>
      <protection/>
    </xf>
    <xf numFmtId="0" fontId="40" fillId="0" borderId="0" xfId="64" applyFont="1" applyAlignment="1">
      <alignment vertical="center"/>
      <protection/>
    </xf>
    <xf numFmtId="0" fontId="14" fillId="0" borderId="0" xfId="64" applyFont="1" applyAlignment="1" quotePrefix="1">
      <alignment horizontal="left" vertical="center"/>
      <protection/>
    </xf>
    <xf numFmtId="0" fontId="14" fillId="0" borderId="0" xfId="64" applyFont="1" applyAlignment="1" quotePrefix="1">
      <alignment horizontal="right" vertical="center"/>
      <protection/>
    </xf>
    <xf numFmtId="0" fontId="9" fillId="0" borderId="0" xfId="64" applyFont="1" applyAlignment="1" quotePrefix="1">
      <alignment horizontal="left" vertical="center"/>
      <protection/>
    </xf>
    <xf numFmtId="0" fontId="40" fillId="0" borderId="0" xfId="64" applyAlignment="1">
      <alignment vertical="center"/>
      <protection/>
    </xf>
    <xf numFmtId="0" fontId="40" fillId="0" borderId="60" xfId="64" applyBorder="1" applyAlignment="1">
      <alignment vertical="center"/>
      <protection/>
    </xf>
    <xf numFmtId="0" fontId="14" fillId="0" borderId="61" xfId="64" applyFont="1" applyBorder="1" applyAlignment="1">
      <alignment horizontal="centerContinuous" vertical="center"/>
      <protection/>
    </xf>
    <xf numFmtId="0" fontId="46" fillId="0" borderId="37" xfId="64" applyFont="1" applyBorder="1" applyAlignment="1" quotePrefix="1">
      <alignment horizontal="left" vertical="top"/>
      <protection/>
    </xf>
    <xf numFmtId="0" fontId="42" fillId="0" borderId="0" xfId="64" applyFont="1" applyBorder="1" applyAlignment="1">
      <alignment horizontal="centerContinuous" vertical="center"/>
      <protection/>
    </xf>
    <xf numFmtId="0" fontId="46" fillId="0" borderId="0" xfId="64" applyFont="1" applyBorder="1" applyAlignment="1" quotePrefix="1">
      <alignment horizontal="left"/>
      <protection/>
    </xf>
    <xf numFmtId="0" fontId="46" fillId="0" borderId="33" xfId="64" applyFont="1" applyBorder="1" applyAlignment="1">
      <alignment horizontal="left"/>
      <protection/>
    </xf>
    <xf numFmtId="0" fontId="45" fillId="0" borderId="30" xfId="64" applyFont="1" applyBorder="1" applyAlignment="1">
      <alignment horizontal="center"/>
      <protection/>
    </xf>
    <xf numFmtId="0" fontId="14" fillId="0" borderId="62" xfId="64" applyFont="1" applyBorder="1" applyAlignment="1" quotePrefix="1">
      <alignment horizontal="centerContinuous" vertical="center"/>
      <protection/>
    </xf>
    <xf numFmtId="0" fontId="14" fillId="0" borderId="62" xfId="64" applyFont="1" applyBorder="1" applyAlignment="1">
      <alignment horizontal="centerContinuous" vertical="center"/>
      <protection/>
    </xf>
    <xf numFmtId="0" fontId="14" fillId="0" borderId="16" xfId="64" applyFont="1" applyBorder="1" applyAlignment="1" quotePrefix="1">
      <alignment horizontal="center" vertical="center"/>
      <protection/>
    </xf>
    <xf numFmtId="0" fontId="45" fillId="0" borderId="32" xfId="64" applyFont="1" applyBorder="1" applyAlignment="1">
      <alignment horizontal="center"/>
      <protection/>
    </xf>
    <xf numFmtId="0" fontId="45" fillId="0" borderId="54" xfId="64" applyFont="1" applyBorder="1" applyAlignment="1">
      <alignment horizontal="center" vertical="top"/>
      <protection/>
    </xf>
    <xf numFmtId="0" fontId="45" fillId="0" borderId="37" xfId="64" applyFont="1" applyBorder="1" applyAlignment="1" quotePrefix="1">
      <alignment horizontal="center" vertical="center"/>
      <protection/>
    </xf>
    <xf numFmtId="0" fontId="14" fillId="0" borderId="58" xfId="64" applyFont="1" applyBorder="1" applyAlignment="1" quotePrefix="1">
      <alignment horizontal="left" vertical="top"/>
      <protection/>
    </xf>
    <xf numFmtId="0" fontId="14" fillId="0" borderId="38" xfId="64" applyFont="1" applyBorder="1" applyAlignment="1">
      <alignment vertical="top"/>
      <protection/>
    </xf>
    <xf numFmtId="0" fontId="45" fillId="0" borderId="38" xfId="64" applyFont="1" applyBorder="1" applyAlignment="1">
      <alignment vertical="center"/>
      <protection/>
    </xf>
    <xf numFmtId="0" fontId="45" fillId="0" borderId="38" xfId="64" applyFont="1" applyBorder="1" applyAlignment="1">
      <alignment horizontal="left" vertical="center"/>
      <protection/>
    </xf>
    <xf numFmtId="0" fontId="45" fillId="0" borderId="35" xfId="64" applyFont="1" applyBorder="1" applyAlignment="1" quotePrefix="1">
      <alignment horizontal="right" vertical="center"/>
      <protection/>
    </xf>
    <xf numFmtId="0" fontId="47" fillId="0" borderId="0" xfId="64" applyFont="1" applyBorder="1" applyAlignment="1" quotePrefix="1">
      <alignment horizontal="center" vertical="top"/>
      <protection/>
    </xf>
    <xf numFmtId="0" fontId="14" fillId="0" borderId="0" xfId="64" applyFont="1" applyBorder="1" applyAlignment="1">
      <alignment vertical="top"/>
      <protection/>
    </xf>
    <xf numFmtId="0" fontId="39" fillId="0" borderId="0" xfId="64" applyFont="1">
      <alignment/>
      <protection/>
    </xf>
    <xf numFmtId="0" fontId="14" fillId="0" borderId="0" xfId="64" applyFont="1" applyAlignment="1" quotePrefix="1">
      <alignment horizontal="left" vertical="top"/>
      <protection/>
    </xf>
    <xf numFmtId="0" fontId="48" fillId="0" borderId="0" xfId="64" applyFont="1" applyAlignment="1">
      <alignment vertical="top"/>
      <protection/>
    </xf>
    <xf numFmtId="0" fontId="14" fillId="0" borderId="0" xfId="64" applyFont="1">
      <alignment/>
      <protection/>
    </xf>
    <xf numFmtId="0" fontId="49" fillId="0" borderId="0" xfId="64" applyFont="1" applyAlignment="1" quotePrefix="1">
      <alignment horizontal="right"/>
      <protection/>
    </xf>
    <xf numFmtId="0" fontId="49" fillId="0" borderId="0" xfId="64" applyFont="1" applyAlignment="1" quotePrefix="1">
      <alignment horizontal="right" vertical="center"/>
      <protection/>
    </xf>
    <xf numFmtId="0" fontId="49" fillId="0" borderId="0" xfId="64" applyFont="1" applyAlignment="1" quotePrefix="1">
      <alignment horizontal="right" vertical="top"/>
      <protection/>
    </xf>
    <xf numFmtId="0" fontId="5" fillId="0" borderId="0" xfId="64" applyFont="1" applyBorder="1" applyAlignment="1" quotePrefix="1">
      <alignment horizontal="left" vertical="top"/>
      <protection/>
    </xf>
    <xf numFmtId="0" fontId="48" fillId="0" borderId="63" xfId="64" applyFont="1" applyBorder="1" applyAlignment="1">
      <alignment vertical="top"/>
      <protection/>
    </xf>
    <xf numFmtId="0" fontId="45" fillId="0" borderId="63" xfId="64" applyFont="1" applyBorder="1" applyAlignment="1" quotePrefix="1">
      <alignment horizontal="left"/>
      <protection/>
    </xf>
    <xf numFmtId="0" fontId="46" fillId="0" borderId="63" xfId="64" applyFont="1" applyBorder="1" applyAlignment="1" quotePrefix="1">
      <alignment horizontal="left"/>
      <protection/>
    </xf>
    <xf numFmtId="0" fontId="40" fillId="0" borderId="63" xfId="64" applyBorder="1">
      <alignment/>
      <protection/>
    </xf>
    <xf numFmtId="0" fontId="40" fillId="0" borderId="64" xfId="64" applyBorder="1">
      <alignment/>
      <protection/>
    </xf>
    <xf numFmtId="0" fontId="50" fillId="0" borderId="0" xfId="64" applyFont="1" applyFill="1" applyBorder="1" applyAlignment="1">
      <alignment horizontal="center" vertical="center"/>
      <protection/>
    </xf>
    <xf numFmtId="0" fontId="27" fillId="0" borderId="49" xfId="62" applyFont="1" applyBorder="1" applyAlignment="1" applyProtection="1">
      <alignment horizontal="center" vertical="center" shrinkToFit="1"/>
      <protection/>
    </xf>
    <xf numFmtId="0" fontId="27" fillId="0" borderId="16" xfId="62" applyFont="1" applyBorder="1" applyAlignment="1" applyProtection="1">
      <alignment horizontal="center" vertical="center" shrinkToFit="1"/>
      <protection/>
    </xf>
    <xf numFmtId="0" fontId="27" fillId="0" borderId="27" xfId="62" applyFont="1" applyBorder="1" applyAlignment="1" applyProtection="1">
      <alignment horizontal="center" vertical="center" shrinkToFit="1"/>
      <protection/>
    </xf>
    <xf numFmtId="0" fontId="27" fillId="0" borderId="29" xfId="62" applyFont="1" applyBorder="1" applyAlignment="1" applyProtection="1">
      <alignment horizontal="center" vertical="center" shrinkToFit="1"/>
      <protection/>
    </xf>
    <xf numFmtId="0" fontId="12" fillId="0" borderId="65" xfId="61" applyFont="1" applyBorder="1" applyAlignment="1" applyProtection="1">
      <alignment horizontal="center" vertical="center" shrinkToFit="1"/>
      <protection/>
    </xf>
    <xf numFmtId="0" fontId="12" fillId="0" borderId="13" xfId="61" applyFont="1" applyBorder="1" applyAlignment="1" applyProtection="1">
      <alignment horizontal="distributed" vertical="center" indent="1" shrinkToFit="1"/>
      <protection/>
    </xf>
    <xf numFmtId="0" fontId="27" fillId="0" borderId="66" xfId="62" applyFont="1" applyBorder="1" applyAlignment="1" applyProtection="1">
      <alignment horizontal="center" vertical="center"/>
      <protection/>
    </xf>
    <xf numFmtId="0" fontId="27" fillId="0" borderId="67" xfId="62" applyFont="1" applyBorder="1" applyAlignment="1" applyProtection="1">
      <alignment horizontal="center" vertical="center" shrinkToFit="1"/>
      <protection/>
    </xf>
    <xf numFmtId="0" fontId="27" fillId="0" borderId="59" xfId="62" applyFont="1" applyBorder="1" applyAlignment="1" applyProtection="1">
      <alignment horizontal="center" vertical="center"/>
      <protection/>
    </xf>
    <xf numFmtId="0" fontId="27" fillId="0" borderId="51" xfId="62" applyFont="1" applyBorder="1" applyAlignment="1" applyProtection="1">
      <alignment horizontal="center" vertical="center" shrinkToFit="1"/>
      <protection/>
    </xf>
    <xf numFmtId="0" fontId="124" fillId="0" borderId="0" xfId="0" applyFont="1" applyBorder="1" applyAlignment="1">
      <alignment horizontal="center" vertical="center"/>
    </xf>
    <xf numFmtId="0" fontId="124" fillId="0" borderId="68" xfId="0" applyFont="1" applyBorder="1" applyAlignment="1">
      <alignment horizontal="center" vertical="center"/>
    </xf>
    <xf numFmtId="0" fontId="124" fillId="0" borderId="69" xfId="0" applyFont="1" applyBorder="1" applyAlignment="1">
      <alignment horizontal="center" vertical="center"/>
    </xf>
    <xf numFmtId="0" fontId="124" fillId="0" borderId="70" xfId="0" applyFont="1" applyBorder="1" applyAlignment="1">
      <alignment horizontal="center" vertical="center"/>
    </xf>
    <xf numFmtId="0" fontId="124" fillId="0" borderId="71" xfId="0" applyFont="1" applyBorder="1" applyAlignment="1">
      <alignment horizontal="center" vertical="center"/>
    </xf>
    <xf numFmtId="0" fontId="124" fillId="0" borderId="72" xfId="0" applyFont="1" applyBorder="1" applyAlignment="1">
      <alignment horizontal="center" vertical="center"/>
    </xf>
    <xf numFmtId="0" fontId="124" fillId="0" borderId="28" xfId="0" applyFont="1" applyBorder="1" applyAlignment="1">
      <alignment horizontal="center" vertical="center"/>
    </xf>
    <xf numFmtId="0" fontId="124" fillId="0" borderId="28" xfId="0" applyFont="1" applyBorder="1" applyAlignment="1">
      <alignment horizontal="center" vertical="center" shrinkToFit="1"/>
    </xf>
    <xf numFmtId="0" fontId="124" fillId="0" borderId="66" xfId="0" applyFont="1" applyBorder="1" applyAlignment="1">
      <alignment horizontal="center" vertical="center"/>
    </xf>
    <xf numFmtId="0" fontId="124" fillId="0" borderId="67" xfId="0" applyFont="1" applyBorder="1" applyAlignment="1">
      <alignment horizontal="center" vertical="center"/>
    </xf>
    <xf numFmtId="0" fontId="124" fillId="0" borderId="73" xfId="0" applyFont="1" applyBorder="1" applyAlignment="1">
      <alignment vertical="center"/>
    </xf>
    <xf numFmtId="0" fontId="124" fillId="0" borderId="74" xfId="0" applyFont="1" applyBorder="1" applyAlignment="1">
      <alignment vertical="center"/>
    </xf>
    <xf numFmtId="0" fontId="124" fillId="0" borderId="75" xfId="0" applyFont="1" applyBorder="1" applyAlignment="1">
      <alignment vertical="center"/>
    </xf>
    <xf numFmtId="0" fontId="124" fillId="0" borderId="76" xfId="0" applyFont="1" applyBorder="1" applyAlignment="1">
      <alignment vertical="center"/>
    </xf>
    <xf numFmtId="0" fontId="124" fillId="0" borderId="77" xfId="0" applyFont="1" applyBorder="1" applyAlignment="1">
      <alignment vertical="center"/>
    </xf>
    <xf numFmtId="0" fontId="124" fillId="0" borderId="78" xfId="0" applyFont="1" applyBorder="1" applyAlignment="1">
      <alignment vertical="center"/>
    </xf>
    <xf numFmtId="0" fontId="124" fillId="0" borderId="65" xfId="0" applyFont="1" applyBorder="1" applyAlignment="1">
      <alignment vertical="center"/>
    </xf>
    <xf numFmtId="0" fontId="124" fillId="0" borderId="79" xfId="0" applyFont="1" applyBorder="1" applyAlignment="1">
      <alignment horizontal="center" vertical="center"/>
    </xf>
    <xf numFmtId="0" fontId="124" fillId="0" borderId="80" xfId="0" applyFont="1" applyBorder="1" applyAlignment="1">
      <alignment horizontal="center" vertical="center"/>
    </xf>
    <xf numFmtId="0" fontId="124" fillId="0" borderId="81" xfId="0" applyFont="1" applyBorder="1" applyAlignment="1">
      <alignment horizontal="center" vertical="center"/>
    </xf>
    <xf numFmtId="0" fontId="124" fillId="0" borderId="82" xfId="0" applyFont="1" applyBorder="1" applyAlignment="1">
      <alignment horizontal="center" vertical="center"/>
    </xf>
    <xf numFmtId="0" fontId="124" fillId="0" borderId="83" xfId="0" applyFont="1" applyBorder="1" applyAlignment="1">
      <alignment horizontal="center" vertical="center"/>
    </xf>
    <xf numFmtId="0" fontId="124" fillId="0" borderId="84" xfId="0" applyFont="1" applyBorder="1" applyAlignment="1">
      <alignment horizontal="center" vertical="center"/>
    </xf>
    <xf numFmtId="0" fontId="7" fillId="0" borderId="79" xfId="61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/>
    </xf>
    <xf numFmtId="0" fontId="24" fillId="0" borderId="0" xfId="62" applyFont="1" applyBorder="1" applyAlignment="1" applyProtection="1">
      <alignment vertical="center"/>
      <protection/>
    </xf>
    <xf numFmtId="0" fontId="115" fillId="0" borderId="85" xfId="0" applyFont="1" applyBorder="1" applyAlignment="1">
      <alignment horizontal="center" vertical="center"/>
    </xf>
    <xf numFmtId="0" fontId="115" fillId="0" borderId="86" xfId="0" applyFont="1" applyBorder="1" applyAlignment="1" applyProtection="1">
      <alignment horizontal="center" vertical="center" shrinkToFit="1"/>
      <protection locked="0"/>
    </xf>
    <xf numFmtId="0" fontId="115" fillId="0" borderId="53" xfId="0" applyFont="1" applyBorder="1" applyAlignment="1" applyProtection="1">
      <alignment horizontal="center" vertical="center" shrinkToFit="1"/>
      <protection locked="0"/>
    </xf>
    <xf numFmtId="0" fontId="115" fillId="0" borderId="85" xfId="0" applyFont="1" applyBorder="1" applyAlignment="1" applyProtection="1">
      <alignment horizontal="center" vertical="center" shrinkToFit="1"/>
      <protection locked="0"/>
    </xf>
    <xf numFmtId="2" fontId="115" fillId="0" borderId="53" xfId="0" applyNumberFormat="1" applyFont="1" applyBorder="1" applyAlignment="1" applyProtection="1">
      <alignment horizontal="center" vertical="center" shrinkToFit="1"/>
      <protection locked="0"/>
    </xf>
    <xf numFmtId="49" fontId="39" fillId="0" borderId="38" xfId="64" applyNumberFormat="1" applyFont="1" applyBorder="1" applyAlignment="1">
      <alignment horizontal="left" vertical="center"/>
      <protection/>
    </xf>
    <xf numFmtId="14" fontId="14" fillId="0" borderId="62" xfId="64" applyNumberFormat="1" applyFont="1" applyBorder="1" applyAlignment="1" quotePrefix="1">
      <alignment horizontal="center" vertical="center" shrinkToFit="1"/>
      <protection/>
    </xf>
    <xf numFmtId="0" fontId="41" fillId="35" borderId="73" xfId="64" applyFont="1" applyFill="1" applyBorder="1" applyAlignment="1">
      <alignment horizontal="center" vertical="center"/>
      <protection/>
    </xf>
    <xf numFmtId="0" fontId="39" fillId="35" borderId="52" xfId="64" applyFont="1" applyFill="1" applyBorder="1" applyAlignment="1">
      <alignment horizontal="center" vertical="center"/>
      <protection/>
    </xf>
    <xf numFmtId="0" fontId="39" fillId="35" borderId="62" xfId="64" applyFont="1" applyFill="1" applyBorder="1" applyAlignment="1" quotePrefix="1">
      <alignment horizontal="center" vertical="center"/>
      <protection/>
    </xf>
    <xf numFmtId="0" fontId="14" fillId="35" borderId="52" xfId="64" applyFont="1" applyFill="1" applyBorder="1" applyAlignment="1">
      <alignment horizontal="centerContinuous" vertical="center"/>
      <protection/>
    </xf>
    <xf numFmtId="0" fontId="14" fillId="35" borderId="61" xfId="64" applyFont="1" applyFill="1" applyBorder="1" applyAlignment="1">
      <alignment horizontal="centerContinuous" vertical="center"/>
      <protection/>
    </xf>
    <xf numFmtId="0" fontId="14" fillId="35" borderId="87" xfId="64" applyFont="1" applyFill="1" applyBorder="1" applyAlignment="1">
      <alignment horizontal="centerContinuous" vertical="center"/>
      <protection/>
    </xf>
    <xf numFmtId="0" fontId="44" fillId="35" borderId="37" xfId="64" applyFont="1" applyFill="1" applyBorder="1" applyAlignment="1">
      <alignment horizontal="center" vertical="center"/>
      <protection/>
    </xf>
    <xf numFmtId="0" fontId="45" fillId="35" borderId="58" xfId="64" applyFont="1" applyFill="1" applyBorder="1" applyAlignment="1">
      <alignment horizontal="center" vertical="center"/>
      <protection/>
    </xf>
    <xf numFmtId="0" fontId="45" fillId="35" borderId="32" xfId="64" applyFont="1" applyFill="1" applyBorder="1" applyAlignment="1">
      <alignment horizontal="center" vertical="center"/>
      <protection/>
    </xf>
    <xf numFmtId="0" fontId="42" fillId="0" borderId="0" xfId="64" applyFont="1" applyBorder="1" applyAlignment="1">
      <alignment horizontal="center" vertical="center"/>
      <protection/>
    </xf>
    <xf numFmtId="0" fontId="124" fillId="0" borderId="0" xfId="0" applyFont="1" applyBorder="1" applyAlignment="1">
      <alignment vertical="center"/>
    </xf>
    <xf numFmtId="0" fontId="124" fillId="0" borderId="43" xfId="0" applyFont="1" applyBorder="1" applyAlignment="1">
      <alignment vertical="center" shrinkToFit="1"/>
    </xf>
    <xf numFmtId="0" fontId="124" fillId="0" borderId="40" xfId="0" applyFont="1" applyBorder="1" applyAlignment="1">
      <alignment vertical="center" shrinkToFit="1"/>
    </xf>
    <xf numFmtId="0" fontId="124" fillId="0" borderId="42" xfId="0" applyFont="1" applyBorder="1" applyAlignment="1">
      <alignment vertical="center" shrinkToFit="1"/>
    </xf>
    <xf numFmtId="0" fontId="124" fillId="0" borderId="39" xfId="0" applyFont="1" applyBorder="1" applyAlignment="1">
      <alignment vertical="center" shrinkToFit="1"/>
    </xf>
    <xf numFmtId="0" fontId="124" fillId="0" borderId="41" xfId="0" applyFont="1" applyBorder="1" applyAlignment="1">
      <alignment vertical="center" shrinkToFit="1"/>
    </xf>
    <xf numFmtId="0" fontId="124" fillId="0" borderId="28" xfId="0" applyFont="1" applyBorder="1" applyAlignment="1">
      <alignment vertical="center" shrinkToFit="1"/>
    </xf>
    <xf numFmtId="0" fontId="130" fillId="0" borderId="0" xfId="0" applyFont="1" applyAlignment="1">
      <alignment vertical="center"/>
    </xf>
    <xf numFmtId="0" fontId="12" fillId="0" borderId="52" xfId="61" applyFont="1" applyBorder="1" applyAlignment="1" applyProtection="1">
      <alignment horizontal="distributed" vertical="center" indent="1"/>
      <protection/>
    </xf>
    <xf numFmtId="5" fontId="19" fillId="0" borderId="16" xfId="61" applyNumberFormat="1" applyFont="1" applyBorder="1" applyAlignment="1" applyProtection="1">
      <alignment vertical="center"/>
      <protection/>
    </xf>
    <xf numFmtId="0" fontId="131" fillId="34" borderId="88" xfId="0" applyFont="1" applyFill="1" applyBorder="1" applyAlignment="1">
      <alignment vertical="center" shrinkToFit="1"/>
    </xf>
    <xf numFmtId="0" fontId="13" fillId="0" borderId="0" xfId="0" applyFont="1" applyAlignment="1">
      <alignment vertical="center"/>
    </xf>
    <xf numFmtId="0" fontId="115" fillId="36" borderId="15" xfId="0" applyFont="1" applyFill="1" applyBorder="1" applyAlignment="1">
      <alignment horizontal="center" vertical="center" wrapText="1"/>
    </xf>
    <xf numFmtId="49" fontId="123" fillId="36" borderId="59" xfId="0" applyNumberFormat="1" applyFont="1" applyFill="1" applyBorder="1" applyAlignment="1">
      <alignment horizontal="center" vertical="center"/>
    </xf>
    <xf numFmtId="0" fontId="115" fillId="0" borderId="89" xfId="0" applyNumberFormat="1" applyFont="1" applyBorder="1" applyAlignment="1" applyProtection="1">
      <alignment horizontal="center" vertical="center" shrinkToFit="1"/>
      <protection locked="0"/>
    </xf>
    <xf numFmtId="49" fontId="115" fillId="0" borderId="90" xfId="0" applyNumberFormat="1" applyFont="1" applyBorder="1" applyAlignment="1" applyProtection="1">
      <alignment horizontal="center" vertical="center" shrinkToFit="1"/>
      <protection locked="0"/>
    </xf>
    <xf numFmtId="49" fontId="115" fillId="0" borderId="91" xfId="0" applyNumberFormat="1" applyFont="1" applyBorder="1" applyAlignment="1" applyProtection="1">
      <alignment horizontal="center" vertical="center" shrinkToFit="1"/>
      <protection locked="0"/>
    </xf>
    <xf numFmtId="49" fontId="115" fillId="0" borderId="92" xfId="0" applyNumberFormat="1" applyFont="1" applyBorder="1" applyAlignment="1" applyProtection="1">
      <alignment horizontal="center" vertical="center" shrinkToFit="1"/>
      <protection locked="0"/>
    </xf>
    <xf numFmtId="49" fontId="115" fillId="0" borderId="93" xfId="0" applyNumberFormat="1" applyFont="1" applyBorder="1" applyAlignment="1" applyProtection="1">
      <alignment horizontal="center" vertical="center" shrinkToFit="1"/>
      <protection locked="0"/>
    </xf>
    <xf numFmtId="49" fontId="115" fillId="0" borderId="89" xfId="0" applyNumberFormat="1" applyFont="1" applyBorder="1" applyAlignment="1" applyProtection="1">
      <alignment horizontal="center" vertical="center" shrinkToFit="1"/>
      <protection locked="0"/>
    </xf>
    <xf numFmtId="49" fontId="115" fillId="0" borderId="94" xfId="0" applyNumberFormat="1" applyFont="1" applyBorder="1" applyAlignment="1" applyProtection="1">
      <alignment horizontal="center" vertical="center" shrinkToFit="1"/>
      <protection locked="0"/>
    </xf>
    <xf numFmtId="0" fontId="24" fillId="0" borderId="0" xfId="62" applyFont="1" applyBorder="1" applyAlignment="1" applyProtection="1">
      <alignment horizontal="center" vertical="center"/>
      <protection/>
    </xf>
    <xf numFmtId="0" fontId="27" fillId="0" borderId="26" xfId="62" applyFont="1" applyBorder="1" applyAlignment="1" applyProtection="1">
      <alignment horizontal="center" vertical="center" shrinkToFit="1"/>
      <protection/>
    </xf>
    <xf numFmtId="0" fontId="27" fillId="0" borderId="34" xfId="62" applyFont="1" applyBorder="1" applyAlignment="1" applyProtection="1">
      <alignment horizontal="center" vertical="center" shrinkToFit="1"/>
      <protection/>
    </xf>
    <xf numFmtId="0" fontId="27" fillId="0" borderId="59" xfId="62" applyFont="1" applyBorder="1" applyAlignment="1" applyProtection="1">
      <alignment horizontal="center" vertical="center" shrinkToFit="1"/>
      <protection/>
    </xf>
    <xf numFmtId="0" fontId="27" fillId="0" borderId="15" xfId="62" applyFont="1" applyBorder="1" applyAlignment="1" applyProtection="1">
      <alignment horizontal="center" vertical="center" shrinkToFit="1"/>
      <protection/>
    </xf>
    <xf numFmtId="0" fontId="27" fillId="0" borderId="66" xfId="62" applyFont="1" applyBorder="1" applyAlignment="1" applyProtection="1">
      <alignment horizontal="center" vertical="center" shrinkToFit="1"/>
      <protection/>
    </xf>
    <xf numFmtId="0" fontId="11" fillId="0" borderId="28" xfId="62" applyBorder="1" applyAlignment="1" applyProtection="1">
      <alignment horizontal="center" vertical="center"/>
      <protection/>
    </xf>
    <xf numFmtId="0" fontId="27" fillId="0" borderId="28" xfId="62" applyFont="1" applyBorder="1" applyAlignment="1" applyProtection="1">
      <alignment horizontal="center" vertical="center" shrinkToFit="1"/>
      <protection/>
    </xf>
    <xf numFmtId="0" fontId="115" fillId="0" borderId="95" xfId="0" applyFont="1" applyBorder="1" applyAlignment="1">
      <alignment horizontal="center" vertical="center"/>
    </xf>
    <xf numFmtId="0" fontId="132" fillId="34" borderId="96" xfId="0" applyFont="1" applyFill="1" applyBorder="1" applyAlignment="1">
      <alignment horizontal="center" vertical="center"/>
    </xf>
    <xf numFmtId="0" fontId="11" fillId="0" borderId="0" xfId="62" applyBorder="1" applyProtection="1">
      <alignment vertical="center"/>
      <protection/>
    </xf>
    <xf numFmtId="0" fontId="24" fillId="0" borderId="33" xfId="62" applyFont="1" applyBorder="1" applyAlignment="1" applyProtection="1">
      <alignment vertical="center"/>
      <protection/>
    </xf>
    <xf numFmtId="0" fontId="115" fillId="0" borderId="95" xfId="0" applyFont="1" applyBorder="1" applyAlignment="1" applyProtection="1">
      <alignment horizontal="center" vertical="center"/>
      <protection locked="0"/>
    </xf>
    <xf numFmtId="0" fontId="115" fillId="0" borderId="97" xfId="0" applyFont="1" applyBorder="1" applyAlignment="1" applyProtection="1">
      <alignment horizontal="center" vertical="center"/>
      <protection locked="0"/>
    </xf>
    <xf numFmtId="0" fontId="115" fillId="0" borderId="98" xfId="0" applyFont="1" applyBorder="1" applyAlignment="1" applyProtection="1">
      <alignment horizontal="center" vertical="center"/>
      <protection locked="0"/>
    </xf>
    <xf numFmtId="0" fontId="115" fillId="0" borderId="99" xfId="0" applyFont="1" applyBorder="1" applyAlignment="1" applyProtection="1">
      <alignment horizontal="center" vertical="center"/>
      <protection locked="0"/>
    </xf>
    <xf numFmtId="0" fontId="115" fillId="0" borderId="96" xfId="0" applyFont="1" applyBorder="1" applyAlignment="1" applyProtection="1">
      <alignment horizontal="center" vertical="center"/>
      <protection locked="0"/>
    </xf>
    <xf numFmtId="0" fontId="115" fillId="0" borderId="100" xfId="0" applyFont="1" applyBorder="1" applyAlignment="1" applyProtection="1">
      <alignment horizontal="center" vertical="center"/>
      <protection locked="0"/>
    </xf>
    <xf numFmtId="0" fontId="133" fillId="34" borderId="101" xfId="0" applyFont="1" applyFill="1" applyBorder="1" applyAlignment="1">
      <alignment horizontal="center" vertical="center"/>
    </xf>
    <xf numFmtId="0" fontId="133" fillId="34" borderId="102" xfId="0" applyFont="1" applyFill="1" applyBorder="1" applyAlignment="1">
      <alignment horizontal="center" vertical="center"/>
    </xf>
    <xf numFmtId="0" fontId="134" fillId="0" borderId="0" xfId="43" applyFont="1" applyAlignment="1">
      <alignment horizontal="center" vertical="center"/>
    </xf>
    <xf numFmtId="0" fontId="135" fillId="0" borderId="0" xfId="43" applyFont="1" applyAlignment="1">
      <alignment horizontal="center" vertical="center"/>
    </xf>
    <xf numFmtId="0" fontId="134" fillId="0" borderId="0" xfId="43" applyFont="1" applyBorder="1" applyAlignment="1">
      <alignment horizontal="center" vertical="top"/>
    </xf>
    <xf numFmtId="0" fontId="136" fillId="0" borderId="0" xfId="0" applyFont="1" applyBorder="1" applyAlignment="1">
      <alignment horizontal="center" vertical="top"/>
    </xf>
    <xf numFmtId="0" fontId="137" fillId="33" borderId="0" xfId="0" applyFont="1" applyFill="1" applyAlignment="1">
      <alignment horizontal="center" vertical="center"/>
    </xf>
    <xf numFmtId="0" fontId="117" fillId="0" borderId="19" xfId="0" applyFont="1" applyBorder="1" applyAlignment="1">
      <alignment horizontal="center" vertical="center"/>
    </xf>
    <xf numFmtId="58" fontId="121" fillId="0" borderId="12" xfId="0" applyNumberFormat="1" applyFont="1" applyBorder="1" applyAlignment="1">
      <alignment horizontal="center" vertical="center"/>
    </xf>
    <xf numFmtId="0" fontId="121" fillId="0" borderId="12" xfId="0" applyFont="1" applyBorder="1" applyAlignment="1">
      <alignment horizontal="center" vertical="center" shrinkToFit="1"/>
    </xf>
    <xf numFmtId="0" fontId="138" fillId="0" borderId="103" xfId="0" applyFont="1" applyFill="1" applyBorder="1" applyAlignment="1">
      <alignment horizontal="center" vertical="center" shrinkToFit="1"/>
    </xf>
    <xf numFmtId="0" fontId="138" fillId="0" borderId="104" xfId="0" applyFont="1" applyFill="1" applyBorder="1" applyAlignment="1">
      <alignment horizontal="center" vertical="center" shrinkToFit="1"/>
    </xf>
    <xf numFmtId="0" fontId="138" fillId="0" borderId="105" xfId="0" applyFont="1" applyFill="1" applyBorder="1" applyAlignment="1">
      <alignment horizontal="center" vertical="center" shrinkToFit="1"/>
    </xf>
    <xf numFmtId="0" fontId="138" fillId="0" borderId="106" xfId="0" applyFont="1" applyFill="1" applyBorder="1" applyAlignment="1">
      <alignment horizontal="center" vertical="center" shrinkToFit="1"/>
    </xf>
    <xf numFmtId="0" fontId="138" fillId="0" borderId="0" xfId="0" applyFont="1" applyFill="1" applyBorder="1" applyAlignment="1">
      <alignment horizontal="center" vertical="center" shrinkToFit="1"/>
    </xf>
    <xf numFmtId="0" fontId="138" fillId="0" borderId="107" xfId="0" applyFont="1" applyFill="1" applyBorder="1" applyAlignment="1">
      <alignment horizontal="center" vertical="center" shrinkToFit="1"/>
    </xf>
    <xf numFmtId="0" fontId="138" fillId="0" borderId="108" xfId="0" applyFont="1" applyFill="1" applyBorder="1" applyAlignment="1">
      <alignment horizontal="center" vertical="center" shrinkToFit="1"/>
    </xf>
    <xf numFmtId="0" fontId="138" fillId="0" borderId="109" xfId="0" applyFont="1" applyFill="1" applyBorder="1" applyAlignment="1">
      <alignment horizontal="center" vertical="center" shrinkToFit="1"/>
    </xf>
    <xf numFmtId="0" fontId="138" fillId="0" borderId="110" xfId="0" applyFont="1" applyFill="1" applyBorder="1" applyAlignment="1">
      <alignment horizontal="center" vertical="center" shrinkToFit="1"/>
    </xf>
    <xf numFmtId="0" fontId="121" fillId="0" borderId="11" xfId="0" applyFont="1" applyBorder="1" applyAlignment="1">
      <alignment horizontal="center" vertical="center"/>
    </xf>
    <xf numFmtId="0" fontId="124" fillId="0" borderId="0" xfId="0" applyFont="1" applyAlignment="1">
      <alignment horizontal="center" vertical="center"/>
    </xf>
    <xf numFmtId="0" fontId="139" fillId="0" borderId="0" xfId="0" applyFont="1" applyAlignment="1">
      <alignment horizontal="center" vertical="center"/>
    </xf>
    <xf numFmtId="0" fontId="115" fillId="0" borderId="26" xfId="0" applyFont="1" applyBorder="1" applyAlignment="1">
      <alignment horizontal="distributed" vertical="center" indent="1"/>
    </xf>
    <xf numFmtId="0" fontId="115" fillId="0" borderId="111" xfId="0" applyFont="1" applyBorder="1" applyAlignment="1">
      <alignment horizontal="distributed" vertical="center" indent="1"/>
    </xf>
    <xf numFmtId="0" fontId="120" fillId="34" borderId="55" xfId="0" applyFont="1" applyFill="1" applyBorder="1" applyAlignment="1" applyProtection="1">
      <alignment horizontal="center" vertical="center" shrinkToFit="1"/>
      <protection locked="0"/>
    </xf>
    <xf numFmtId="0" fontId="120" fillId="34" borderId="12" xfId="0" applyFont="1" applyFill="1" applyBorder="1" applyAlignment="1" applyProtection="1">
      <alignment horizontal="center" vertical="center" shrinkToFit="1"/>
      <protection locked="0"/>
    </xf>
    <xf numFmtId="0" fontId="120" fillId="34" borderId="46" xfId="0" applyFont="1" applyFill="1" applyBorder="1" applyAlignment="1" applyProtection="1">
      <alignment horizontal="center" vertical="center" shrinkToFit="1"/>
      <protection locked="0"/>
    </xf>
    <xf numFmtId="0" fontId="120" fillId="0" borderId="13" xfId="0" applyFont="1" applyFill="1" applyBorder="1" applyAlignment="1" applyProtection="1">
      <alignment horizontal="center" vertical="center"/>
      <protection locked="0"/>
    </xf>
    <xf numFmtId="0" fontId="120" fillId="0" borderId="28" xfId="0" applyFont="1" applyFill="1" applyBorder="1" applyAlignment="1" applyProtection="1">
      <alignment horizontal="center" vertical="center"/>
      <protection locked="0"/>
    </xf>
    <xf numFmtId="0" fontId="120" fillId="0" borderId="29" xfId="0" applyFont="1" applyFill="1" applyBorder="1" applyAlignment="1" applyProtection="1">
      <alignment horizontal="center" vertical="center"/>
      <protection locked="0"/>
    </xf>
    <xf numFmtId="0" fontId="120" fillId="37" borderId="14" xfId="0" applyFont="1" applyFill="1" applyBorder="1" applyAlignment="1" applyProtection="1">
      <alignment horizontal="center" vertical="center"/>
      <protection/>
    </xf>
    <xf numFmtId="0" fontId="120" fillId="37" borderId="15" xfId="0" applyFont="1" applyFill="1" applyBorder="1" applyAlignment="1" applyProtection="1">
      <alignment horizontal="center" vertical="center"/>
      <protection/>
    </xf>
    <xf numFmtId="0" fontId="120" fillId="37" borderId="16" xfId="0" applyFont="1" applyFill="1" applyBorder="1" applyAlignment="1" applyProtection="1">
      <alignment horizontal="center" vertical="center"/>
      <protection/>
    </xf>
    <xf numFmtId="0" fontId="120" fillId="34" borderId="17" xfId="0" applyFont="1" applyFill="1" applyBorder="1" applyAlignment="1" applyProtection="1">
      <alignment horizontal="center" vertical="center"/>
      <protection locked="0"/>
    </xf>
    <xf numFmtId="0" fontId="120" fillId="34" borderId="26" xfId="0" applyFont="1" applyFill="1" applyBorder="1" applyAlignment="1" applyProtection="1">
      <alignment horizontal="center" vertical="center"/>
      <protection locked="0"/>
    </xf>
    <xf numFmtId="0" fontId="120" fillId="34" borderId="27" xfId="0" applyFont="1" applyFill="1" applyBorder="1" applyAlignment="1" applyProtection="1">
      <alignment horizontal="center" vertical="center"/>
      <protection locked="0"/>
    </xf>
    <xf numFmtId="0" fontId="120" fillId="0" borderId="17" xfId="0" applyFont="1" applyFill="1" applyBorder="1" applyAlignment="1" applyProtection="1">
      <alignment horizontal="center" vertical="center"/>
      <protection locked="0"/>
    </xf>
    <xf numFmtId="0" fontId="120" fillId="0" borderId="26" xfId="0" applyFont="1" applyFill="1" applyBorder="1" applyAlignment="1" applyProtection="1">
      <alignment horizontal="center" vertical="center"/>
      <protection locked="0"/>
    </xf>
    <xf numFmtId="0" fontId="120" fillId="0" borderId="27" xfId="0" applyFont="1" applyFill="1" applyBorder="1" applyAlignment="1" applyProtection="1">
      <alignment horizontal="center" vertical="center"/>
      <protection locked="0"/>
    </xf>
    <xf numFmtId="0" fontId="9" fillId="0" borderId="38" xfId="61" applyFont="1" applyBorder="1" applyAlignment="1" applyProtection="1">
      <alignment horizontal="center" vertical="center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19" fillId="0" borderId="111" xfId="61" applyFont="1" applyBorder="1" applyAlignment="1" applyProtection="1">
      <alignment horizontal="center" vertical="center"/>
      <protection/>
    </xf>
    <xf numFmtId="0" fontId="19" fillId="0" borderId="46" xfId="61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19" fillId="0" borderId="112" xfId="61" applyFont="1" applyBorder="1" applyAlignment="1" applyProtection="1">
      <alignment horizontal="center" vertical="center"/>
      <protection/>
    </xf>
    <xf numFmtId="0" fontId="19" fillId="0" borderId="113" xfId="61" applyFont="1" applyBorder="1" applyAlignment="1" applyProtection="1">
      <alignment horizontal="center" vertical="center"/>
      <protection/>
    </xf>
    <xf numFmtId="0" fontId="9" fillId="0" borderId="62" xfId="61" applyFont="1" applyBorder="1" applyAlignment="1" applyProtection="1">
      <alignment horizontal="center" vertical="center"/>
      <protection/>
    </xf>
    <xf numFmtId="0" fontId="9" fillId="0" borderId="87" xfId="61" applyFont="1" applyBorder="1" applyAlignment="1" applyProtection="1">
      <alignment horizontal="center" vertical="center"/>
      <protection/>
    </xf>
    <xf numFmtId="176" fontId="12" fillId="0" borderId="0" xfId="61" applyNumberFormat="1" applyFont="1" applyAlignment="1" applyProtection="1">
      <alignment horizontal="distributed" vertical="center" indent="4"/>
      <protection/>
    </xf>
    <xf numFmtId="0" fontId="112" fillId="0" borderId="0" xfId="61" applyAlignment="1" applyProtection="1">
      <alignment horizontal="center" vertical="center"/>
      <protection/>
    </xf>
    <xf numFmtId="0" fontId="118" fillId="0" borderId="0" xfId="61" applyFont="1" applyAlignment="1" applyProtection="1">
      <alignment horizontal="center" vertical="center"/>
      <protection/>
    </xf>
    <xf numFmtId="0" fontId="140" fillId="33" borderId="0" xfId="61" applyFont="1" applyFill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center" indent="8" shrinkToFit="1"/>
      <protection/>
    </xf>
    <xf numFmtId="0" fontId="34" fillId="0" borderId="0" xfId="61" applyFont="1" applyAlignment="1" applyProtection="1">
      <alignment horizontal="distributed" vertical="center" indent="8" shrinkToFit="1"/>
      <protection/>
    </xf>
    <xf numFmtId="0" fontId="9" fillId="0" borderId="38" xfId="61" applyFont="1" applyBorder="1" applyAlignment="1" applyProtection="1">
      <alignment horizontal="center" vertical="center" shrinkToFit="1"/>
      <protection/>
    </xf>
    <xf numFmtId="0" fontId="9" fillId="0" borderId="0" xfId="61" applyFont="1" applyBorder="1" applyAlignment="1" applyProtection="1">
      <alignment horizontal="center" vertical="center" shrinkToFit="1"/>
      <protection/>
    </xf>
    <xf numFmtId="0" fontId="125" fillId="0" borderId="111" xfId="0" applyFont="1" applyBorder="1" applyAlignment="1" applyProtection="1">
      <alignment horizontal="center" vertical="center" shrinkToFit="1"/>
      <protection/>
    </xf>
    <xf numFmtId="0" fontId="125" fillId="0" borderId="12" xfId="0" applyFont="1" applyBorder="1" applyAlignment="1" applyProtection="1">
      <alignment horizontal="center" vertical="center" shrinkToFit="1"/>
      <protection/>
    </xf>
    <xf numFmtId="0" fontId="125" fillId="0" borderId="97" xfId="0" applyFont="1" applyBorder="1" applyAlignment="1" applyProtection="1">
      <alignment horizontal="center" vertical="center" shrinkToFit="1"/>
      <protection/>
    </xf>
    <xf numFmtId="0" fontId="36" fillId="0" borderId="62" xfId="61" applyNumberFormat="1" applyFont="1" applyBorder="1" applyAlignment="1" applyProtection="1">
      <alignment horizontal="center" vertical="center"/>
      <protection/>
    </xf>
    <xf numFmtId="0" fontId="36" fillId="0" borderId="87" xfId="61" applyNumberFormat="1" applyFont="1" applyBorder="1" applyAlignment="1" applyProtection="1">
      <alignment horizontal="center" vertical="center"/>
      <protection/>
    </xf>
    <xf numFmtId="0" fontId="7" fillId="0" borderId="114" xfId="61" applyFont="1" applyBorder="1" applyAlignment="1" applyProtection="1">
      <alignment horizontal="center" vertical="center" shrinkToFit="1"/>
      <protection/>
    </xf>
    <xf numFmtId="0" fontId="7" fillId="0" borderId="115" xfId="61" applyFont="1" applyBorder="1" applyAlignment="1" applyProtection="1">
      <alignment horizontal="center" vertical="center" shrinkToFit="1"/>
      <protection/>
    </xf>
    <xf numFmtId="0" fontId="7" fillId="0" borderId="116" xfId="61" applyFont="1" applyBorder="1" applyAlignment="1" applyProtection="1">
      <alignment horizontal="center" vertical="center" shrinkToFit="1"/>
      <protection/>
    </xf>
    <xf numFmtId="0" fontId="11" fillId="0" borderId="79" xfId="62" applyBorder="1" applyAlignment="1" applyProtection="1">
      <alignment horizontal="center" vertical="center"/>
      <protection/>
    </xf>
    <xf numFmtId="0" fontId="11" fillId="0" borderId="66" xfId="62" applyBorder="1" applyAlignment="1" applyProtection="1">
      <alignment horizontal="center" vertical="center"/>
      <protection/>
    </xf>
    <xf numFmtId="0" fontId="11" fillId="0" borderId="13" xfId="62" applyBorder="1" applyAlignment="1" applyProtection="1">
      <alignment horizontal="center" vertical="center"/>
      <protection/>
    </xf>
    <xf numFmtId="0" fontId="11" fillId="0" borderId="28" xfId="62" applyBorder="1" applyAlignment="1" applyProtection="1">
      <alignment horizontal="center" vertical="center"/>
      <protection/>
    </xf>
    <xf numFmtId="0" fontId="27" fillId="0" borderId="117" xfId="62" applyFont="1" applyBorder="1" applyAlignment="1" applyProtection="1">
      <alignment horizontal="center" vertical="center" shrinkToFit="1"/>
      <protection/>
    </xf>
    <xf numFmtId="0" fontId="27" fillId="0" borderId="36" xfId="62" applyFont="1" applyBorder="1" applyAlignment="1" applyProtection="1">
      <alignment horizontal="center" vertical="center" shrinkToFit="1"/>
      <protection/>
    </xf>
    <xf numFmtId="0" fontId="27" fillId="0" borderId="118" xfId="62" applyFont="1" applyBorder="1" applyAlignment="1" applyProtection="1">
      <alignment horizontal="center" vertical="center" shrinkToFit="1"/>
      <protection/>
    </xf>
    <xf numFmtId="0" fontId="27" fillId="0" borderId="26" xfId="62" applyFont="1" applyBorder="1" applyAlignment="1" applyProtection="1">
      <alignment horizontal="center" vertical="center" shrinkToFit="1"/>
      <protection/>
    </xf>
    <xf numFmtId="0" fontId="27" fillId="0" borderId="58" xfId="62" applyFont="1" applyBorder="1" applyAlignment="1" applyProtection="1">
      <alignment horizontal="center" vertical="center" shrinkToFit="1"/>
      <protection/>
    </xf>
    <xf numFmtId="0" fontId="27" fillId="0" borderId="38" xfId="62" applyFont="1" applyBorder="1" applyAlignment="1" applyProtection="1">
      <alignment horizontal="center" vertical="center" shrinkToFit="1"/>
      <protection/>
    </xf>
    <xf numFmtId="0" fontId="27" fillId="0" borderId="100" xfId="62" applyFont="1" applyBorder="1" applyAlignment="1" applyProtection="1">
      <alignment horizontal="center" vertical="center" shrinkToFit="1"/>
      <protection/>
    </xf>
    <xf numFmtId="0" fontId="11" fillId="0" borderId="112" xfId="62" applyBorder="1" applyAlignment="1" applyProtection="1">
      <alignment horizontal="center" vertical="center"/>
      <protection/>
    </xf>
    <xf numFmtId="0" fontId="11" fillId="0" borderId="113" xfId="62" applyBorder="1" applyAlignment="1" applyProtection="1">
      <alignment horizontal="center" vertical="center"/>
      <protection/>
    </xf>
    <xf numFmtId="0" fontId="11" fillId="0" borderId="48" xfId="62" applyBorder="1" applyAlignment="1" applyProtection="1">
      <alignment horizontal="center" vertical="center"/>
      <protection/>
    </xf>
    <xf numFmtId="0" fontId="11" fillId="0" borderId="34" xfId="62" applyBorder="1" applyAlignment="1" applyProtection="1">
      <alignment horizontal="center" vertical="center"/>
      <protection/>
    </xf>
    <xf numFmtId="0" fontId="11" fillId="0" borderId="17" xfId="62" applyBorder="1" applyAlignment="1" applyProtection="1">
      <alignment horizontal="center" vertical="center"/>
      <protection/>
    </xf>
    <xf numFmtId="0" fontId="11" fillId="0" borderId="26" xfId="62" applyBorder="1" applyAlignment="1" applyProtection="1">
      <alignment horizontal="center" vertical="center"/>
      <protection/>
    </xf>
    <xf numFmtId="0" fontId="11" fillId="0" borderId="55" xfId="62" applyBorder="1" applyAlignment="1" applyProtection="1">
      <alignment horizontal="center" vertical="center"/>
      <protection/>
    </xf>
    <xf numFmtId="0" fontId="11" fillId="0" borderId="12" xfId="62" applyBorder="1" applyAlignment="1" applyProtection="1">
      <alignment horizontal="center" vertical="center"/>
      <protection/>
    </xf>
    <xf numFmtId="0" fontId="11" fillId="0" borderId="97" xfId="62" applyBorder="1" applyAlignment="1" applyProtection="1">
      <alignment horizontal="center" vertical="center"/>
      <protection/>
    </xf>
    <xf numFmtId="0" fontId="11" fillId="0" borderId="119" xfId="62" applyBorder="1" applyAlignment="1" applyProtection="1">
      <alignment horizontal="center" vertical="center"/>
      <protection/>
    </xf>
    <xf numFmtId="0" fontId="11" fillId="0" borderId="98" xfId="62" applyBorder="1" applyAlignment="1" applyProtection="1">
      <alignment horizontal="center" vertical="center"/>
      <protection/>
    </xf>
    <xf numFmtId="0" fontId="11" fillId="0" borderId="65" xfId="62" applyBorder="1" applyAlignment="1" applyProtection="1">
      <alignment horizontal="center" vertical="center"/>
      <protection/>
    </xf>
    <xf numFmtId="0" fontId="24" fillId="0" borderId="120" xfId="62" applyFont="1" applyBorder="1" applyAlignment="1" applyProtection="1">
      <alignment horizontal="center" vertical="center"/>
      <protection/>
    </xf>
    <xf numFmtId="0" fontId="24" fillId="0" borderId="121" xfId="62" applyFont="1" applyBorder="1" applyAlignment="1" applyProtection="1">
      <alignment horizontal="center" vertical="center"/>
      <protection/>
    </xf>
    <xf numFmtId="0" fontId="25" fillId="0" borderId="30" xfId="62" applyFont="1" applyBorder="1" applyAlignment="1" applyProtection="1">
      <alignment horizontal="center" vertical="center" shrinkToFit="1"/>
      <protection/>
    </xf>
    <xf numFmtId="0" fontId="25" fillId="0" borderId="36" xfId="62" applyFont="1" applyBorder="1" applyAlignment="1" applyProtection="1">
      <alignment horizontal="center" vertical="center" shrinkToFit="1"/>
      <protection/>
    </xf>
    <xf numFmtId="0" fontId="25" fillId="0" borderId="31" xfId="62" applyFont="1" applyBorder="1" applyAlignment="1" applyProtection="1">
      <alignment horizontal="center" vertical="center" shrinkToFit="1"/>
      <protection/>
    </xf>
    <xf numFmtId="0" fontId="25" fillId="0" borderId="37" xfId="62" applyFont="1" applyBorder="1" applyAlignment="1" applyProtection="1">
      <alignment horizontal="center" vertical="center" shrinkToFit="1"/>
      <protection/>
    </xf>
    <xf numFmtId="0" fontId="25" fillId="0" borderId="38" xfId="62" applyFont="1" applyBorder="1" applyAlignment="1" applyProtection="1">
      <alignment horizontal="center" vertical="center" shrinkToFit="1"/>
      <protection/>
    </xf>
    <xf numFmtId="0" fontId="25" fillId="0" borderId="35" xfId="62" applyFont="1" applyBorder="1" applyAlignment="1" applyProtection="1">
      <alignment horizontal="center" vertical="center" shrinkToFit="1"/>
      <protection/>
    </xf>
    <xf numFmtId="0" fontId="25" fillId="0" borderId="30" xfId="62" applyFont="1" applyBorder="1" applyAlignment="1" applyProtection="1">
      <alignment horizontal="center" vertical="center"/>
      <protection/>
    </xf>
    <xf numFmtId="0" fontId="25" fillId="0" borderId="36" xfId="62" applyFont="1" applyBorder="1" applyAlignment="1" applyProtection="1">
      <alignment horizontal="center" vertical="center"/>
      <protection/>
    </xf>
    <xf numFmtId="0" fontId="25" fillId="0" borderId="31" xfId="62" applyFont="1" applyBorder="1" applyAlignment="1" applyProtection="1">
      <alignment horizontal="center" vertical="center"/>
      <protection/>
    </xf>
    <xf numFmtId="0" fontId="25" fillId="0" borderId="37" xfId="62" applyFont="1" applyBorder="1" applyAlignment="1" applyProtection="1">
      <alignment horizontal="center" vertical="center"/>
      <protection/>
    </xf>
    <xf numFmtId="0" fontId="25" fillId="0" borderId="38" xfId="62" applyFont="1" applyBorder="1" applyAlignment="1" applyProtection="1">
      <alignment horizontal="center" vertical="center"/>
      <protection/>
    </xf>
    <xf numFmtId="0" fontId="25" fillId="0" borderId="35" xfId="62" applyFont="1" applyBorder="1" applyAlignment="1" applyProtection="1">
      <alignment horizontal="center" vertical="center"/>
      <protection/>
    </xf>
    <xf numFmtId="0" fontId="24" fillId="0" borderId="0" xfId="62" applyFont="1" applyBorder="1" applyAlignment="1" applyProtection="1">
      <alignment horizontal="center" vertical="center"/>
      <protection/>
    </xf>
    <xf numFmtId="0" fontId="24" fillId="0" borderId="11" xfId="62" applyFont="1" applyBorder="1" applyAlignment="1" applyProtection="1">
      <alignment horizontal="center" vertical="center"/>
      <protection/>
    </xf>
    <xf numFmtId="0" fontId="140" fillId="33" borderId="0" xfId="61" applyFont="1" applyFill="1" applyAlignment="1">
      <alignment horizontal="center" vertical="center" shrinkToFit="1"/>
      <protection/>
    </xf>
    <xf numFmtId="0" fontId="23" fillId="0" borderId="0" xfId="62" applyFont="1" applyAlignment="1" applyProtection="1">
      <alignment horizontal="center" vertical="center"/>
      <protection/>
    </xf>
    <xf numFmtId="0" fontId="24" fillId="0" borderId="30" xfId="62" applyFont="1" applyBorder="1" applyAlignment="1" applyProtection="1">
      <alignment horizontal="center" vertical="center"/>
      <protection/>
    </xf>
    <xf numFmtId="0" fontId="24" fillId="0" borderId="31" xfId="62" applyFont="1" applyBorder="1" applyAlignment="1" applyProtection="1">
      <alignment horizontal="center" vertical="center"/>
      <protection/>
    </xf>
    <xf numFmtId="0" fontId="24" fillId="0" borderId="37" xfId="62" applyFont="1" applyBorder="1" applyAlignment="1" applyProtection="1">
      <alignment horizontal="center" vertical="center"/>
      <protection/>
    </xf>
    <xf numFmtId="0" fontId="24" fillId="0" borderId="35" xfId="62" applyFont="1" applyBorder="1" applyAlignment="1" applyProtection="1">
      <alignment horizontal="center" vertical="center"/>
      <protection/>
    </xf>
    <xf numFmtId="0" fontId="11" fillId="0" borderId="14" xfId="62" applyBorder="1" applyAlignment="1" applyProtection="1">
      <alignment horizontal="center" vertical="center"/>
      <protection/>
    </xf>
    <xf numFmtId="0" fontId="11" fillId="0" borderId="15" xfId="62" applyBorder="1" applyAlignment="1" applyProtection="1">
      <alignment horizontal="center" vertical="center"/>
      <protection/>
    </xf>
    <xf numFmtId="0" fontId="27" fillId="0" borderId="114" xfId="62" applyFont="1" applyBorder="1" applyAlignment="1" applyProtection="1">
      <alignment horizontal="center" vertical="center" shrinkToFit="1"/>
      <protection/>
    </xf>
    <xf numFmtId="0" fontId="27" fillId="0" borderId="115" xfId="62" applyFont="1" applyBorder="1" applyAlignment="1" applyProtection="1">
      <alignment horizontal="center" vertical="center" shrinkToFit="1"/>
      <protection/>
    </xf>
    <xf numFmtId="0" fontId="27" fillId="0" borderId="122" xfId="62" applyFont="1" applyBorder="1" applyAlignment="1" applyProtection="1">
      <alignment horizontal="center" vertical="center" shrinkToFit="1"/>
      <protection/>
    </xf>
    <xf numFmtId="0" fontId="26" fillId="0" borderId="0" xfId="62" applyFont="1" applyBorder="1" applyAlignment="1" applyProtection="1">
      <alignment horizontal="center" vertical="center"/>
      <protection/>
    </xf>
    <xf numFmtId="0" fontId="26" fillId="0" borderId="11" xfId="62" applyFont="1" applyBorder="1" applyAlignment="1" applyProtection="1">
      <alignment horizontal="center" vertical="center"/>
      <protection/>
    </xf>
    <xf numFmtId="0" fontId="11" fillId="0" borderId="52" xfId="62" applyBorder="1" applyAlignment="1" applyProtection="1">
      <alignment horizontal="center" vertical="center"/>
      <protection/>
    </xf>
    <xf numFmtId="0" fontId="11" fillId="0" borderId="61" xfId="62" applyBorder="1" applyAlignment="1" applyProtection="1">
      <alignment horizontal="center" vertical="center"/>
      <protection/>
    </xf>
    <xf numFmtId="0" fontId="11" fillId="0" borderId="95" xfId="62" applyBorder="1" applyAlignment="1" applyProtection="1">
      <alignment horizontal="center" vertical="center"/>
      <protection/>
    </xf>
    <xf numFmtId="0" fontId="26" fillId="0" borderId="62" xfId="62" applyFont="1" applyBorder="1" applyAlignment="1" applyProtection="1">
      <alignment horizontal="distributed" vertical="center" indent="8"/>
      <protection/>
    </xf>
    <xf numFmtId="0" fontId="26" fillId="0" borderId="61" xfId="62" applyFont="1" applyBorder="1" applyAlignment="1" applyProtection="1">
      <alignment horizontal="distributed" vertical="center" indent="8"/>
      <protection/>
    </xf>
    <xf numFmtId="0" fontId="26" fillId="0" borderId="87" xfId="62" applyFont="1" applyBorder="1" applyAlignment="1" applyProtection="1">
      <alignment horizontal="distributed" vertical="center" indent="8"/>
      <protection/>
    </xf>
    <xf numFmtId="0" fontId="25" fillId="0" borderId="123" xfId="62" applyFont="1" applyBorder="1" applyAlignment="1" applyProtection="1">
      <alignment horizontal="center" vertical="center"/>
      <protection/>
    </xf>
    <xf numFmtId="0" fontId="25" fillId="0" borderId="11" xfId="62" applyFont="1" applyBorder="1" applyAlignment="1" applyProtection="1">
      <alignment horizontal="center" vertical="center"/>
      <protection/>
    </xf>
    <xf numFmtId="0" fontId="11" fillId="0" borderId="0" xfId="62" applyBorder="1" applyAlignment="1" applyProtection="1">
      <alignment horizontal="center" vertical="center"/>
      <protection/>
    </xf>
    <xf numFmtId="0" fontId="11" fillId="0" borderId="33" xfId="62" applyBorder="1" applyAlignment="1" applyProtection="1">
      <alignment horizontal="center" vertical="center"/>
      <protection/>
    </xf>
    <xf numFmtId="0" fontId="11" fillId="0" borderId="50" xfId="62" applyBorder="1" applyAlignment="1" applyProtection="1">
      <alignment horizontal="center" vertical="center"/>
      <protection/>
    </xf>
    <xf numFmtId="0" fontId="11" fillId="0" borderId="59" xfId="62" applyBorder="1" applyAlignment="1" applyProtection="1">
      <alignment horizontal="center" vertical="center"/>
      <protection/>
    </xf>
    <xf numFmtId="0" fontId="43" fillId="35" borderId="62" xfId="64" applyFont="1" applyFill="1" applyBorder="1" applyAlignment="1">
      <alignment horizontal="center" vertical="center"/>
      <protection/>
    </xf>
    <xf numFmtId="0" fontId="43" fillId="35" borderId="61" xfId="64" applyFont="1" applyFill="1" applyBorder="1" applyAlignment="1">
      <alignment horizontal="center" vertical="center"/>
      <protection/>
    </xf>
    <xf numFmtId="0" fontId="43" fillId="35" borderId="87" xfId="64" applyFont="1" applyFill="1" applyBorder="1" applyAlignment="1">
      <alignment horizontal="center" vertical="center"/>
      <protection/>
    </xf>
    <xf numFmtId="0" fontId="52" fillId="35" borderId="114" xfId="64" applyFont="1" applyFill="1" applyBorder="1" applyAlignment="1">
      <alignment horizontal="center" vertical="center"/>
      <protection/>
    </xf>
    <xf numFmtId="0" fontId="52" fillId="35" borderId="115" xfId="64" applyFont="1" applyFill="1" applyBorder="1" applyAlignment="1">
      <alignment horizontal="center" vertical="center"/>
      <protection/>
    </xf>
    <xf numFmtId="0" fontId="52" fillId="35" borderId="116" xfId="64" applyFont="1" applyFill="1" applyBorder="1" applyAlignment="1">
      <alignment horizontal="center" vertical="center"/>
      <protection/>
    </xf>
    <xf numFmtId="0" fontId="44" fillId="35" borderId="112" xfId="64" applyFont="1" applyFill="1" applyBorder="1" applyAlignment="1">
      <alignment horizontal="center" vertical="center"/>
      <protection/>
    </xf>
    <xf numFmtId="0" fontId="44" fillId="35" borderId="119" xfId="64" applyFont="1" applyFill="1" applyBorder="1" applyAlignment="1">
      <alignment horizontal="center" vertical="center"/>
      <protection/>
    </xf>
    <xf numFmtId="0" fontId="44" fillId="35" borderId="113" xfId="64" applyFont="1" applyFill="1" applyBorder="1" applyAlignment="1">
      <alignment horizontal="center" vertical="center"/>
      <protection/>
    </xf>
    <xf numFmtId="0" fontId="45" fillId="35" borderId="65" xfId="64" applyFont="1" applyFill="1" applyBorder="1" applyAlignment="1">
      <alignment horizontal="center" vertical="center"/>
      <protection/>
    </xf>
    <xf numFmtId="0" fontId="45" fillId="35" borderId="119" xfId="64" applyFont="1" applyFill="1" applyBorder="1" applyAlignment="1" quotePrefix="1">
      <alignment horizontal="center" vertical="center"/>
      <protection/>
    </xf>
    <xf numFmtId="0" fontId="45" fillId="35" borderId="113" xfId="64" applyFont="1" applyFill="1" applyBorder="1" applyAlignment="1" quotePrefix="1">
      <alignment horizontal="center" vertical="center"/>
      <protection/>
    </xf>
    <xf numFmtId="0" fontId="39" fillId="35" borderId="114" xfId="64" applyNumberFormat="1" applyFont="1" applyFill="1" applyBorder="1" applyAlignment="1" quotePrefix="1">
      <alignment horizontal="center" vertical="center"/>
      <protection/>
    </xf>
    <xf numFmtId="0" fontId="39" fillId="35" borderId="116" xfId="64" applyNumberFormat="1" applyFont="1" applyFill="1" applyBorder="1" applyAlignment="1" quotePrefix="1">
      <alignment horizontal="center" vertical="center"/>
      <protection/>
    </xf>
    <xf numFmtId="0" fontId="45" fillId="0" borderId="124" xfId="64" applyFont="1" applyBorder="1" applyAlignment="1" applyProtection="1">
      <alignment vertical="center" wrapText="1"/>
      <protection locked="0"/>
    </xf>
    <xf numFmtId="0" fontId="45" fillId="0" borderId="96" xfId="64" applyFont="1" applyBorder="1" applyAlignment="1" applyProtection="1">
      <alignment vertical="center" wrapText="1"/>
      <protection locked="0"/>
    </xf>
    <xf numFmtId="0" fontId="45" fillId="0" borderId="123" xfId="64" applyFont="1" applyBorder="1" applyAlignment="1" applyProtection="1">
      <alignment vertical="center" wrapText="1"/>
      <protection locked="0"/>
    </xf>
    <xf numFmtId="0" fontId="45" fillId="0" borderId="99" xfId="64" applyFont="1" applyBorder="1" applyAlignment="1" applyProtection="1">
      <alignment vertical="center" wrapText="1"/>
      <protection locked="0"/>
    </xf>
    <xf numFmtId="49" fontId="14" fillId="0" borderId="59" xfId="64" applyNumberFormat="1" applyFont="1" applyBorder="1" applyAlignment="1" applyProtection="1">
      <alignment horizontal="center" vertical="center"/>
      <protection locked="0"/>
    </xf>
    <xf numFmtId="49" fontId="14" fillId="0" borderId="34" xfId="64" applyNumberFormat="1" applyFont="1" applyBorder="1" applyAlignment="1" applyProtection="1">
      <alignment horizontal="center" vertical="center"/>
      <protection locked="0"/>
    </xf>
    <xf numFmtId="0" fontId="45" fillId="0" borderId="59" xfId="64" applyFont="1" applyBorder="1" applyAlignment="1" applyProtection="1">
      <alignment horizontal="center" vertical="center" wrapText="1"/>
      <protection locked="0"/>
    </xf>
    <xf numFmtId="0" fontId="45" fillId="0" borderId="34" xfId="64" applyFont="1" applyBorder="1" applyAlignment="1" applyProtection="1">
      <alignment horizontal="center" vertical="center" wrapText="1"/>
      <protection locked="0"/>
    </xf>
    <xf numFmtId="0" fontId="39" fillId="0" borderId="124" xfId="64" applyFont="1" applyBorder="1" applyAlignment="1" applyProtection="1" quotePrefix="1">
      <alignment horizontal="center"/>
      <protection locked="0"/>
    </xf>
    <xf numFmtId="0" fontId="39" fillId="0" borderId="96" xfId="64" applyFont="1" applyBorder="1" applyAlignment="1" applyProtection="1" quotePrefix="1">
      <alignment horizontal="center"/>
      <protection locked="0"/>
    </xf>
    <xf numFmtId="0" fontId="39" fillId="0" borderId="51" xfId="64" applyFont="1" applyBorder="1" applyAlignment="1" applyProtection="1">
      <alignment horizontal="center" vertical="center" wrapText="1"/>
      <protection locked="0"/>
    </xf>
    <xf numFmtId="0" fontId="39" fillId="0" borderId="49" xfId="64" applyFont="1" applyBorder="1" applyAlignment="1" applyProtection="1">
      <alignment horizontal="center" vertical="center" wrapText="1"/>
      <protection locked="0"/>
    </xf>
    <xf numFmtId="177" fontId="14" fillId="0" borderId="59" xfId="64" applyNumberFormat="1" applyFont="1" applyBorder="1" applyAlignment="1" applyProtection="1">
      <alignment horizontal="center" vertical="center"/>
      <protection locked="0"/>
    </xf>
    <xf numFmtId="177" fontId="14" fillId="0" borderId="34" xfId="64" applyNumberFormat="1" applyFont="1" applyBorder="1" applyAlignment="1" applyProtection="1">
      <alignment horizontal="center" vertical="center"/>
      <protection locked="0"/>
    </xf>
    <xf numFmtId="0" fontId="45" fillId="0" borderId="59" xfId="64" applyFont="1" applyBorder="1" applyAlignment="1" applyProtection="1">
      <alignment horizontal="center" vertical="center"/>
      <protection locked="0"/>
    </xf>
    <xf numFmtId="0" fontId="45" fillId="0" borderId="34" xfId="64" applyFont="1" applyBorder="1" applyAlignment="1" applyProtection="1">
      <alignment horizontal="center" vertical="center"/>
      <protection locked="0"/>
    </xf>
    <xf numFmtId="2" fontId="47" fillId="35" borderId="123" xfId="64" applyNumberFormat="1" applyFont="1" applyFill="1" applyBorder="1" applyAlignment="1" quotePrefix="1">
      <alignment horizontal="center" vertical="center"/>
      <protection/>
    </xf>
    <xf numFmtId="0" fontId="47" fillId="35" borderId="99" xfId="64" applyFont="1" applyFill="1" applyBorder="1" applyAlignment="1" quotePrefix="1">
      <alignment horizontal="center" vertical="center"/>
      <protection/>
    </xf>
    <xf numFmtId="49" fontId="39" fillId="35" borderId="114" xfId="64" applyNumberFormat="1" applyFont="1" applyFill="1" applyBorder="1" applyAlignment="1" quotePrefix="1">
      <alignment horizontal="center" vertical="center"/>
      <protection/>
    </xf>
    <xf numFmtId="0" fontId="47" fillId="35" borderId="123" xfId="64" applyNumberFormat="1" applyFont="1" applyFill="1" applyBorder="1" applyAlignment="1" quotePrefix="1">
      <alignment horizontal="center" vertical="center"/>
      <protection/>
    </xf>
    <xf numFmtId="0" fontId="47" fillId="35" borderId="99" xfId="64" applyNumberFormat="1" applyFont="1" applyFill="1" applyBorder="1" applyAlignment="1" quotePrefix="1">
      <alignment horizontal="center" vertical="center"/>
      <protection/>
    </xf>
    <xf numFmtId="0" fontId="124" fillId="0" borderId="120" xfId="0" applyFont="1" applyBorder="1" applyAlignment="1">
      <alignment horizontal="center" vertical="center"/>
    </xf>
    <xf numFmtId="0" fontId="124" fillId="0" borderId="121" xfId="0" applyFont="1" applyBorder="1" applyAlignment="1">
      <alignment horizontal="center" vertical="center"/>
    </xf>
    <xf numFmtId="0" fontId="141" fillId="0" borderId="52" xfId="0" applyFont="1" applyBorder="1" applyAlignment="1">
      <alignment horizontal="center" vertical="center"/>
    </xf>
    <xf numFmtId="0" fontId="141" fillId="0" borderId="87" xfId="0" applyFont="1" applyBorder="1" applyAlignment="1">
      <alignment horizontal="center" vertical="center"/>
    </xf>
    <xf numFmtId="0" fontId="141" fillId="0" borderId="65" xfId="0" applyFont="1" applyBorder="1" applyAlignment="1">
      <alignment horizontal="center" vertical="center"/>
    </xf>
    <xf numFmtId="0" fontId="141" fillId="0" borderId="113" xfId="0" applyFont="1" applyBorder="1" applyAlignment="1">
      <alignment horizontal="center" vertical="center"/>
    </xf>
    <xf numFmtId="0" fontId="141" fillId="0" borderId="11" xfId="0" applyFont="1" applyBorder="1" applyAlignment="1">
      <alignment horizontal="center" vertical="center"/>
    </xf>
    <xf numFmtId="0" fontId="0" fillId="0" borderId="125" xfId="0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 textRotation="255"/>
    </xf>
    <xf numFmtId="0" fontId="0" fillId="0" borderId="85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52</xdr:row>
      <xdr:rowOff>200025</xdr:rowOff>
    </xdr:from>
    <xdr:to>
      <xdr:col>14</xdr:col>
      <xdr:colOff>295275</xdr:colOff>
      <xdr:row>54</xdr:row>
      <xdr:rowOff>76200</xdr:rowOff>
    </xdr:to>
    <xdr:pic>
      <xdr:nvPicPr>
        <xdr:cNvPr id="1" name="図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0934700"/>
          <a:ext cx="5495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48</xdr:row>
      <xdr:rowOff>0</xdr:rowOff>
    </xdr:from>
    <xdr:to>
      <xdr:col>14</xdr:col>
      <xdr:colOff>257175</xdr:colOff>
      <xdr:row>49</xdr:row>
      <xdr:rowOff>76200</xdr:rowOff>
    </xdr:to>
    <xdr:pic>
      <xdr:nvPicPr>
        <xdr:cNvPr id="2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9896475"/>
          <a:ext cx="5495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42</xdr:row>
      <xdr:rowOff>190500</xdr:rowOff>
    </xdr:from>
    <xdr:to>
      <xdr:col>14</xdr:col>
      <xdr:colOff>180975</xdr:colOff>
      <xdr:row>44</xdr:row>
      <xdr:rowOff>57150</xdr:rowOff>
    </xdr:to>
    <xdr:pic>
      <xdr:nvPicPr>
        <xdr:cNvPr id="3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8829675"/>
          <a:ext cx="5486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23</xdr:row>
      <xdr:rowOff>0</xdr:rowOff>
    </xdr:from>
    <xdr:to>
      <xdr:col>14</xdr:col>
      <xdr:colOff>95250</xdr:colOff>
      <xdr:row>24</xdr:row>
      <xdr:rowOff>76200</xdr:rowOff>
    </xdr:to>
    <xdr:pic>
      <xdr:nvPicPr>
        <xdr:cNvPr id="4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657725"/>
          <a:ext cx="5553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52</xdr:row>
      <xdr:rowOff>190500</xdr:rowOff>
    </xdr:from>
    <xdr:to>
      <xdr:col>13</xdr:col>
      <xdr:colOff>257175</xdr:colOff>
      <xdr:row>54</xdr:row>
      <xdr:rowOff>57150</xdr:rowOff>
    </xdr:to>
    <xdr:sp>
      <xdr:nvSpPr>
        <xdr:cNvPr id="5" name="角丸四角形 20"/>
        <xdr:cNvSpPr>
          <a:spLocks/>
        </xdr:cNvSpPr>
      </xdr:nvSpPr>
      <xdr:spPr>
        <a:xfrm>
          <a:off x="7372350" y="10925175"/>
          <a:ext cx="685800" cy="2857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523875</xdr:colOff>
      <xdr:row>47</xdr:row>
      <xdr:rowOff>171450</xdr:rowOff>
    </xdr:from>
    <xdr:to>
      <xdr:col>12</xdr:col>
      <xdr:colOff>247650</xdr:colOff>
      <xdr:row>49</xdr:row>
      <xdr:rowOff>57150</xdr:rowOff>
    </xdr:to>
    <xdr:sp>
      <xdr:nvSpPr>
        <xdr:cNvPr id="6" name="角丸四角形 21"/>
        <xdr:cNvSpPr>
          <a:spLocks/>
        </xdr:cNvSpPr>
      </xdr:nvSpPr>
      <xdr:spPr>
        <a:xfrm>
          <a:off x="6524625" y="9858375"/>
          <a:ext cx="923925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42</xdr:row>
      <xdr:rowOff>171450</xdr:rowOff>
    </xdr:from>
    <xdr:to>
      <xdr:col>10</xdr:col>
      <xdr:colOff>581025</xdr:colOff>
      <xdr:row>44</xdr:row>
      <xdr:rowOff>57150</xdr:rowOff>
    </xdr:to>
    <xdr:sp>
      <xdr:nvSpPr>
        <xdr:cNvPr id="7" name="角丸四角形 22"/>
        <xdr:cNvSpPr>
          <a:spLocks/>
        </xdr:cNvSpPr>
      </xdr:nvSpPr>
      <xdr:spPr>
        <a:xfrm>
          <a:off x="5534025" y="8810625"/>
          <a:ext cx="1047750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371475</xdr:colOff>
      <xdr:row>22</xdr:row>
      <xdr:rowOff>171450</xdr:rowOff>
    </xdr:from>
    <xdr:to>
      <xdr:col>9</xdr:col>
      <xdr:colOff>200025</xdr:colOff>
      <xdr:row>24</xdr:row>
      <xdr:rowOff>57150</xdr:rowOff>
    </xdr:to>
    <xdr:sp>
      <xdr:nvSpPr>
        <xdr:cNvPr id="8" name="角丸四角形 23"/>
        <xdr:cNvSpPr>
          <a:spLocks/>
        </xdr:cNvSpPr>
      </xdr:nvSpPr>
      <xdr:spPr>
        <a:xfrm>
          <a:off x="4572000" y="4619625"/>
          <a:ext cx="1028700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561975</xdr:colOff>
      <xdr:row>18</xdr:row>
      <xdr:rowOff>190500</xdr:rowOff>
    </xdr:from>
    <xdr:to>
      <xdr:col>14</xdr:col>
      <xdr:colOff>104775</xdr:colOff>
      <xdr:row>20</xdr:row>
      <xdr:rowOff>57150</xdr:rowOff>
    </xdr:to>
    <xdr:pic>
      <xdr:nvPicPr>
        <xdr:cNvPr id="9" name="図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3800475"/>
          <a:ext cx="5543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18</xdr:row>
      <xdr:rowOff>190500</xdr:rowOff>
    </xdr:from>
    <xdr:to>
      <xdr:col>7</xdr:col>
      <xdr:colOff>447675</xdr:colOff>
      <xdr:row>20</xdr:row>
      <xdr:rowOff>57150</xdr:rowOff>
    </xdr:to>
    <xdr:sp>
      <xdr:nvSpPr>
        <xdr:cNvPr id="10" name="角丸四角形 24"/>
        <xdr:cNvSpPr>
          <a:spLocks/>
        </xdr:cNvSpPr>
      </xdr:nvSpPr>
      <xdr:spPr>
        <a:xfrm>
          <a:off x="3619500" y="3800475"/>
          <a:ext cx="1028700" cy="2857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200025</xdr:colOff>
      <xdr:row>52</xdr:row>
      <xdr:rowOff>200025</xdr:rowOff>
    </xdr:from>
    <xdr:to>
      <xdr:col>14</xdr:col>
      <xdr:colOff>295275</xdr:colOff>
      <xdr:row>54</xdr:row>
      <xdr:rowOff>76200</xdr:rowOff>
    </xdr:to>
    <xdr:pic>
      <xdr:nvPicPr>
        <xdr:cNvPr id="1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0934700"/>
          <a:ext cx="5495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48</xdr:row>
      <xdr:rowOff>0</xdr:rowOff>
    </xdr:from>
    <xdr:to>
      <xdr:col>14</xdr:col>
      <xdr:colOff>257175</xdr:colOff>
      <xdr:row>49</xdr:row>
      <xdr:rowOff>76200</xdr:rowOff>
    </xdr:to>
    <xdr:pic>
      <xdr:nvPicPr>
        <xdr:cNvPr id="12" name="図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9896475"/>
          <a:ext cx="5495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42</xdr:row>
      <xdr:rowOff>190500</xdr:rowOff>
    </xdr:from>
    <xdr:to>
      <xdr:col>14</xdr:col>
      <xdr:colOff>180975</xdr:colOff>
      <xdr:row>44</xdr:row>
      <xdr:rowOff>57150</xdr:rowOff>
    </xdr:to>
    <xdr:pic>
      <xdr:nvPicPr>
        <xdr:cNvPr id="13" name="図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8829675"/>
          <a:ext cx="5486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23</xdr:row>
      <xdr:rowOff>0</xdr:rowOff>
    </xdr:from>
    <xdr:to>
      <xdr:col>14</xdr:col>
      <xdr:colOff>95250</xdr:colOff>
      <xdr:row>24</xdr:row>
      <xdr:rowOff>76200</xdr:rowOff>
    </xdr:to>
    <xdr:pic>
      <xdr:nvPicPr>
        <xdr:cNvPr id="14" name="図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657725"/>
          <a:ext cx="5553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52</xdr:row>
      <xdr:rowOff>190500</xdr:rowOff>
    </xdr:from>
    <xdr:to>
      <xdr:col>13</xdr:col>
      <xdr:colOff>257175</xdr:colOff>
      <xdr:row>54</xdr:row>
      <xdr:rowOff>57150</xdr:rowOff>
    </xdr:to>
    <xdr:sp>
      <xdr:nvSpPr>
        <xdr:cNvPr id="15" name="角丸四角形 25"/>
        <xdr:cNvSpPr>
          <a:spLocks/>
        </xdr:cNvSpPr>
      </xdr:nvSpPr>
      <xdr:spPr>
        <a:xfrm>
          <a:off x="7372350" y="10925175"/>
          <a:ext cx="685800" cy="2857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523875</xdr:colOff>
      <xdr:row>47</xdr:row>
      <xdr:rowOff>171450</xdr:rowOff>
    </xdr:from>
    <xdr:to>
      <xdr:col>12</xdr:col>
      <xdr:colOff>247650</xdr:colOff>
      <xdr:row>49</xdr:row>
      <xdr:rowOff>57150</xdr:rowOff>
    </xdr:to>
    <xdr:sp>
      <xdr:nvSpPr>
        <xdr:cNvPr id="16" name="角丸四角形 26"/>
        <xdr:cNvSpPr>
          <a:spLocks/>
        </xdr:cNvSpPr>
      </xdr:nvSpPr>
      <xdr:spPr>
        <a:xfrm>
          <a:off x="6524625" y="9858375"/>
          <a:ext cx="923925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42</xdr:row>
      <xdr:rowOff>171450</xdr:rowOff>
    </xdr:from>
    <xdr:to>
      <xdr:col>10</xdr:col>
      <xdr:colOff>581025</xdr:colOff>
      <xdr:row>44</xdr:row>
      <xdr:rowOff>57150</xdr:rowOff>
    </xdr:to>
    <xdr:sp>
      <xdr:nvSpPr>
        <xdr:cNvPr id="17" name="角丸四角形 27"/>
        <xdr:cNvSpPr>
          <a:spLocks/>
        </xdr:cNvSpPr>
      </xdr:nvSpPr>
      <xdr:spPr>
        <a:xfrm>
          <a:off x="5534025" y="8810625"/>
          <a:ext cx="1047750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371475</xdr:colOff>
      <xdr:row>22</xdr:row>
      <xdr:rowOff>171450</xdr:rowOff>
    </xdr:from>
    <xdr:to>
      <xdr:col>9</xdr:col>
      <xdr:colOff>200025</xdr:colOff>
      <xdr:row>24</xdr:row>
      <xdr:rowOff>57150</xdr:rowOff>
    </xdr:to>
    <xdr:sp>
      <xdr:nvSpPr>
        <xdr:cNvPr id="18" name="角丸四角形 28"/>
        <xdr:cNvSpPr>
          <a:spLocks/>
        </xdr:cNvSpPr>
      </xdr:nvSpPr>
      <xdr:spPr>
        <a:xfrm>
          <a:off x="4572000" y="4619625"/>
          <a:ext cx="1028700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561975</xdr:colOff>
      <xdr:row>18</xdr:row>
      <xdr:rowOff>190500</xdr:rowOff>
    </xdr:from>
    <xdr:to>
      <xdr:col>14</xdr:col>
      <xdr:colOff>104775</xdr:colOff>
      <xdr:row>20</xdr:row>
      <xdr:rowOff>57150</xdr:rowOff>
    </xdr:to>
    <xdr:pic>
      <xdr:nvPicPr>
        <xdr:cNvPr id="19" name="図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3800475"/>
          <a:ext cx="5543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18</xdr:row>
      <xdr:rowOff>190500</xdr:rowOff>
    </xdr:from>
    <xdr:to>
      <xdr:col>7</xdr:col>
      <xdr:colOff>447675</xdr:colOff>
      <xdr:row>20</xdr:row>
      <xdr:rowOff>57150</xdr:rowOff>
    </xdr:to>
    <xdr:sp>
      <xdr:nvSpPr>
        <xdr:cNvPr id="20" name="角丸四角形 30"/>
        <xdr:cNvSpPr>
          <a:spLocks/>
        </xdr:cNvSpPr>
      </xdr:nvSpPr>
      <xdr:spPr>
        <a:xfrm>
          <a:off x="3619500" y="3800475"/>
          <a:ext cx="1028700" cy="2857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10</xdr:row>
      <xdr:rowOff>9525</xdr:rowOff>
    </xdr:from>
    <xdr:to>
      <xdr:col>7</xdr:col>
      <xdr:colOff>1209675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991350" y="4010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26</xdr:row>
      <xdr:rowOff>9525</xdr:rowOff>
    </xdr:from>
    <xdr:to>
      <xdr:col>7</xdr:col>
      <xdr:colOff>1209675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99135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10</xdr:row>
      <xdr:rowOff>9525</xdr:rowOff>
    </xdr:from>
    <xdr:to>
      <xdr:col>17</xdr:col>
      <xdr:colOff>1209675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6459200" y="4010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26</xdr:row>
      <xdr:rowOff>9525</xdr:rowOff>
    </xdr:from>
    <xdr:to>
      <xdr:col>7</xdr:col>
      <xdr:colOff>1209675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699135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6581775" y="1616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6581775" y="1616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26</xdr:row>
      <xdr:rowOff>9525</xdr:rowOff>
    </xdr:from>
    <xdr:to>
      <xdr:col>17</xdr:col>
      <xdr:colOff>1209675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645920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26</xdr:row>
      <xdr:rowOff>9525</xdr:rowOff>
    </xdr:from>
    <xdr:to>
      <xdr:col>17</xdr:col>
      <xdr:colOff>1209675</xdr:colOff>
      <xdr:row>31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1645920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41</xdr:row>
      <xdr:rowOff>0</xdr:rowOff>
    </xdr:from>
    <xdr:to>
      <xdr:col>16</xdr:col>
      <xdr:colOff>533400</xdr:colOff>
      <xdr:row>41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5925800" y="161639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41</xdr:row>
      <xdr:rowOff>0</xdr:rowOff>
    </xdr:from>
    <xdr:to>
      <xdr:col>16</xdr:col>
      <xdr:colOff>533400</xdr:colOff>
      <xdr:row>41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15925800" y="161639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6581775" y="1616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6581775" y="1616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41</xdr:row>
      <xdr:rowOff>0</xdr:rowOff>
    </xdr:from>
    <xdr:to>
      <xdr:col>16</xdr:col>
      <xdr:colOff>533400</xdr:colOff>
      <xdr:row>41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15925800" y="161639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41</xdr:row>
      <xdr:rowOff>0</xdr:rowOff>
    </xdr:from>
    <xdr:to>
      <xdr:col>16</xdr:col>
      <xdr:colOff>533400</xdr:colOff>
      <xdr:row>41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15925800" y="161639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10</xdr:row>
      <xdr:rowOff>9525</xdr:rowOff>
    </xdr:from>
    <xdr:to>
      <xdr:col>17</xdr:col>
      <xdr:colOff>1209675</xdr:colOff>
      <xdr:row>15</xdr:row>
      <xdr:rowOff>0</xdr:rowOff>
    </xdr:to>
    <xdr:sp>
      <xdr:nvSpPr>
        <xdr:cNvPr id="15" name="Line 17"/>
        <xdr:cNvSpPr>
          <a:spLocks/>
        </xdr:cNvSpPr>
      </xdr:nvSpPr>
      <xdr:spPr>
        <a:xfrm flipH="1">
          <a:off x="16459200" y="4010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26</xdr:row>
      <xdr:rowOff>9525</xdr:rowOff>
    </xdr:from>
    <xdr:to>
      <xdr:col>17</xdr:col>
      <xdr:colOff>1209675</xdr:colOff>
      <xdr:row>31</xdr:row>
      <xdr:rowOff>0</xdr:rowOff>
    </xdr:to>
    <xdr:sp>
      <xdr:nvSpPr>
        <xdr:cNvPr id="16" name="Line 18"/>
        <xdr:cNvSpPr>
          <a:spLocks/>
        </xdr:cNvSpPr>
      </xdr:nvSpPr>
      <xdr:spPr>
        <a:xfrm flipH="1">
          <a:off x="1645920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26</xdr:row>
      <xdr:rowOff>9525</xdr:rowOff>
    </xdr:from>
    <xdr:to>
      <xdr:col>17</xdr:col>
      <xdr:colOff>1209675</xdr:colOff>
      <xdr:row>31</xdr:row>
      <xdr:rowOff>0</xdr:rowOff>
    </xdr:to>
    <xdr:sp>
      <xdr:nvSpPr>
        <xdr:cNvPr id="17" name="Line 19"/>
        <xdr:cNvSpPr>
          <a:spLocks/>
        </xdr:cNvSpPr>
      </xdr:nvSpPr>
      <xdr:spPr>
        <a:xfrm flipH="1">
          <a:off x="1645920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10</xdr:row>
      <xdr:rowOff>9525</xdr:rowOff>
    </xdr:from>
    <xdr:to>
      <xdr:col>17</xdr:col>
      <xdr:colOff>1209675</xdr:colOff>
      <xdr:row>15</xdr:row>
      <xdr:rowOff>0</xdr:rowOff>
    </xdr:to>
    <xdr:sp>
      <xdr:nvSpPr>
        <xdr:cNvPr id="18" name="Line 1"/>
        <xdr:cNvSpPr>
          <a:spLocks/>
        </xdr:cNvSpPr>
      </xdr:nvSpPr>
      <xdr:spPr>
        <a:xfrm flipH="1">
          <a:off x="16459200" y="4010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10</xdr:row>
      <xdr:rowOff>9525</xdr:rowOff>
    </xdr:from>
    <xdr:to>
      <xdr:col>17</xdr:col>
      <xdr:colOff>1209675</xdr:colOff>
      <xdr:row>15</xdr:row>
      <xdr:rowOff>0</xdr:rowOff>
    </xdr:to>
    <xdr:sp>
      <xdr:nvSpPr>
        <xdr:cNvPr id="19" name="Line 1"/>
        <xdr:cNvSpPr>
          <a:spLocks/>
        </xdr:cNvSpPr>
      </xdr:nvSpPr>
      <xdr:spPr>
        <a:xfrm flipH="1">
          <a:off x="16459200" y="4010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26</xdr:row>
      <xdr:rowOff>9525</xdr:rowOff>
    </xdr:from>
    <xdr:to>
      <xdr:col>7</xdr:col>
      <xdr:colOff>1209675</xdr:colOff>
      <xdr:row>31</xdr:row>
      <xdr:rowOff>0</xdr:rowOff>
    </xdr:to>
    <xdr:sp>
      <xdr:nvSpPr>
        <xdr:cNvPr id="20" name="Line 1"/>
        <xdr:cNvSpPr>
          <a:spLocks/>
        </xdr:cNvSpPr>
      </xdr:nvSpPr>
      <xdr:spPr>
        <a:xfrm flipH="1">
          <a:off x="699135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42</xdr:row>
      <xdr:rowOff>9525</xdr:rowOff>
    </xdr:from>
    <xdr:to>
      <xdr:col>7</xdr:col>
      <xdr:colOff>1209675</xdr:colOff>
      <xdr:row>47</xdr:row>
      <xdr:rowOff>0</xdr:rowOff>
    </xdr:to>
    <xdr:sp>
      <xdr:nvSpPr>
        <xdr:cNvPr id="21" name="Line 1"/>
        <xdr:cNvSpPr>
          <a:spLocks/>
        </xdr:cNvSpPr>
      </xdr:nvSpPr>
      <xdr:spPr>
        <a:xfrm flipH="1">
          <a:off x="6991350" y="16630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58</xdr:row>
      <xdr:rowOff>9525</xdr:rowOff>
    </xdr:from>
    <xdr:to>
      <xdr:col>7</xdr:col>
      <xdr:colOff>1209675</xdr:colOff>
      <xdr:row>63</xdr:row>
      <xdr:rowOff>0</xdr:rowOff>
    </xdr:to>
    <xdr:sp>
      <xdr:nvSpPr>
        <xdr:cNvPr id="22" name="Line 2"/>
        <xdr:cNvSpPr>
          <a:spLocks/>
        </xdr:cNvSpPr>
      </xdr:nvSpPr>
      <xdr:spPr>
        <a:xfrm flipH="1">
          <a:off x="6991350" y="232695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42</xdr:row>
      <xdr:rowOff>9525</xdr:rowOff>
    </xdr:from>
    <xdr:to>
      <xdr:col>17</xdr:col>
      <xdr:colOff>1209675</xdr:colOff>
      <xdr:row>47</xdr:row>
      <xdr:rowOff>0</xdr:rowOff>
    </xdr:to>
    <xdr:sp>
      <xdr:nvSpPr>
        <xdr:cNvPr id="23" name="Line 3"/>
        <xdr:cNvSpPr>
          <a:spLocks/>
        </xdr:cNvSpPr>
      </xdr:nvSpPr>
      <xdr:spPr>
        <a:xfrm flipH="1">
          <a:off x="16459200" y="16630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58</xdr:row>
      <xdr:rowOff>9525</xdr:rowOff>
    </xdr:from>
    <xdr:to>
      <xdr:col>7</xdr:col>
      <xdr:colOff>1209675</xdr:colOff>
      <xdr:row>63</xdr:row>
      <xdr:rowOff>0</xdr:rowOff>
    </xdr:to>
    <xdr:sp>
      <xdr:nvSpPr>
        <xdr:cNvPr id="24" name="Line 4"/>
        <xdr:cNvSpPr>
          <a:spLocks/>
        </xdr:cNvSpPr>
      </xdr:nvSpPr>
      <xdr:spPr>
        <a:xfrm flipH="1">
          <a:off x="6991350" y="232695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58</xdr:row>
      <xdr:rowOff>9525</xdr:rowOff>
    </xdr:from>
    <xdr:to>
      <xdr:col>17</xdr:col>
      <xdr:colOff>1209675</xdr:colOff>
      <xdr:row>63</xdr:row>
      <xdr:rowOff>0</xdr:rowOff>
    </xdr:to>
    <xdr:sp>
      <xdr:nvSpPr>
        <xdr:cNvPr id="25" name="Line 7"/>
        <xdr:cNvSpPr>
          <a:spLocks/>
        </xdr:cNvSpPr>
      </xdr:nvSpPr>
      <xdr:spPr>
        <a:xfrm flipH="1">
          <a:off x="16459200" y="232695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58</xdr:row>
      <xdr:rowOff>9525</xdr:rowOff>
    </xdr:from>
    <xdr:to>
      <xdr:col>17</xdr:col>
      <xdr:colOff>1209675</xdr:colOff>
      <xdr:row>63</xdr:row>
      <xdr:rowOff>0</xdr:rowOff>
    </xdr:to>
    <xdr:sp>
      <xdr:nvSpPr>
        <xdr:cNvPr id="26" name="Line 8"/>
        <xdr:cNvSpPr>
          <a:spLocks/>
        </xdr:cNvSpPr>
      </xdr:nvSpPr>
      <xdr:spPr>
        <a:xfrm flipH="1">
          <a:off x="16459200" y="232695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42</xdr:row>
      <xdr:rowOff>9525</xdr:rowOff>
    </xdr:from>
    <xdr:to>
      <xdr:col>17</xdr:col>
      <xdr:colOff>1209675</xdr:colOff>
      <xdr:row>47</xdr:row>
      <xdr:rowOff>0</xdr:rowOff>
    </xdr:to>
    <xdr:sp>
      <xdr:nvSpPr>
        <xdr:cNvPr id="27" name="Line 17"/>
        <xdr:cNvSpPr>
          <a:spLocks/>
        </xdr:cNvSpPr>
      </xdr:nvSpPr>
      <xdr:spPr>
        <a:xfrm flipH="1">
          <a:off x="16459200" y="16630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58</xdr:row>
      <xdr:rowOff>9525</xdr:rowOff>
    </xdr:from>
    <xdr:to>
      <xdr:col>17</xdr:col>
      <xdr:colOff>1209675</xdr:colOff>
      <xdr:row>63</xdr:row>
      <xdr:rowOff>0</xdr:rowOff>
    </xdr:to>
    <xdr:sp>
      <xdr:nvSpPr>
        <xdr:cNvPr id="28" name="Line 18"/>
        <xdr:cNvSpPr>
          <a:spLocks/>
        </xdr:cNvSpPr>
      </xdr:nvSpPr>
      <xdr:spPr>
        <a:xfrm flipH="1">
          <a:off x="16459200" y="232695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58</xdr:row>
      <xdr:rowOff>9525</xdr:rowOff>
    </xdr:from>
    <xdr:to>
      <xdr:col>17</xdr:col>
      <xdr:colOff>1209675</xdr:colOff>
      <xdr:row>63</xdr:row>
      <xdr:rowOff>0</xdr:rowOff>
    </xdr:to>
    <xdr:sp>
      <xdr:nvSpPr>
        <xdr:cNvPr id="29" name="Line 19"/>
        <xdr:cNvSpPr>
          <a:spLocks/>
        </xdr:cNvSpPr>
      </xdr:nvSpPr>
      <xdr:spPr>
        <a:xfrm flipH="1">
          <a:off x="16459200" y="232695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42</xdr:row>
      <xdr:rowOff>9525</xdr:rowOff>
    </xdr:from>
    <xdr:to>
      <xdr:col>17</xdr:col>
      <xdr:colOff>1209675</xdr:colOff>
      <xdr:row>47</xdr:row>
      <xdr:rowOff>0</xdr:rowOff>
    </xdr:to>
    <xdr:sp>
      <xdr:nvSpPr>
        <xdr:cNvPr id="30" name="Line 1"/>
        <xdr:cNvSpPr>
          <a:spLocks/>
        </xdr:cNvSpPr>
      </xdr:nvSpPr>
      <xdr:spPr>
        <a:xfrm flipH="1">
          <a:off x="16459200" y="16630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42</xdr:row>
      <xdr:rowOff>9525</xdr:rowOff>
    </xdr:from>
    <xdr:to>
      <xdr:col>17</xdr:col>
      <xdr:colOff>1209675</xdr:colOff>
      <xdr:row>47</xdr:row>
      <xdr:rowOff>0</xdr:rowOff>
    </xdr:to>
    <xdr:sp>
      <xdr:nvSpPr>
        <xdr:cNvPr id="31" name="Line 1"/>
        <xdr:cNvSpPr>
          <a:spLocks/>
        </xdr:cNvSpPr>
      </xdr:nvSpPr>
      <xdr:spPr>
        <a:xfrm flipH="1">
          <a:off x="16459200" y="16630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58</xdr:row>
      <xdr:rowOff>9525</xdr:rowOff>
    </xdr:from>
    <xdr:to>
      <xdr:col>7</xdr:col>
      <xdr:colOff>1209675</xdr:colOff>
      <xdr:row>63</xdr:row>
      <xdr:rowOff>0</xdr:rowOff>
    </xdr:to>
    <xdr:sp>
      <xdr:nvSpPr>
        <xdr:cNvPr id="32" name="Line 1"/>
        <xdr:cNvSpPr>
          <a:spLocks/>
        </xdr:cNvSpPr>
      </xdr:nvSpPr>
      <xdr:spPr>
        <a:xfrm flipH="1">
          <a:off x="6991350" y="232695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74</xdr:row>
      <xdr:rowOff>9525</xdr:rowOff>
    </xdr:from>
    <xdr:to>
      <xdr:col>7</xdr:col>
      <xdr:colOff>1209675</xdr:colOff>
      <xdr:row>79</xdr:row>
      <xdr:rowOff>0</xdr:rowOff>
    </xdr:to>
    <xdr:sp>
      <xdr:nvSpPr>
        <xdr:cNvPr id="33" name="Line 1"/>
        <xdr:cNvSpPr>
          <a:spLocks/>
        </xdr:cNvSpPr>
      </xdr:nvSpPr>
      <xdr:spPr>
        <a:xfrm flipH="1">
          <a:off x="6991350" y="29251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90</xdr:row>
      <xdr:rowOff>9525</xdr:rowOff>
    </xdr:from>
    <xdr:to>
      <xdr:col>7</xdr:col>
      <xdr:colOff>1209675</xdr:colOff>
      <xdr:row>95</xdr:row>
      <xdr:rowOff>0</xdr:rowOff>
    </xdr:to>
    <xdr:sp>
      <xdr:nvSpPr>
        <xdr:cNvPr id="34" name="Line 2"/>
        <xdr:cNvSpPr>
          <a:spLocks/>
        </xdr:cNvSpPr>
      </xdr:nvSpPr>
      <xdr:spPr>
        <a:xfrm flipH="1">
          <a:off x="6991350" y="358902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74</xdr:row>
      <xdr:rowOff>9525</xdr:rowOff>
    </xdr:from>
    <xdr:to>
      <xdr:col>17</xdr:col>
      <xdr:colOff>1209675</xdr:colOff>
      <xdr:row>79</xdr:row>
      <xdr:rowOff>0</xdr:rowOff>
    </xdr:to>
    <xdr:sp>
      <xdr:nvSpPr>
        <xdr:cNvPr id="35" name="Line 3"/>
        <xdr:cNvSpPr>
          <a:spLocks/>
        </xdr:cNvSpPr>
      </xdr:nvSpPr>
      <xdr:spPr>
        <a:xfrm flipH="1">
          <a:off x="16459200" y="29251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90</xdr:row>
      <xdr:rowOff>9525</xdr:rowOff>
    </xdr:from>
    <xdr:to>
      <xdr:col>7</xdr:col>
      <xdr:colOff>1209675</xdr:colOff>
      <xdr:row>95</xdr:row>
      <xdr:rowOff>0</xdr:rowOff>
    </xdr:to>
    <xdr:sp>
      <xdr:nvSpPr>
        <xdr:cNvPr id="36" name="Line 4"/>
        <xdr:cNvSpPr>
          <a:spLocks/>
        </xdr:cNvSpPr>
      </xdr:nvSpPr>
      <xdr:spPr>
        <a:xfrm flipH="1">
          <a:off x="6991350" y="358902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90</xdr:row>
      <xdr:rowOff>9525</xdr:rowOff>
    </xdr:from>
    <xdr:to>
      <xdr:col>17</xdr:col>
      <xdr:colOff>1209675</xdr:colOff>
      <xdr:row>95</xdr:row>
      <xdr:rowOff>0</xdr:rowOff>
    </xdr:to>
    <xdr:sp>
      <xdr:nvSpPr>
        <xdr:cNvPr id="37" name="Line 7"/>
        <xdr:cNvSpPr>
          <a:spLocks/>
        </xdr:cNvSpPr>
      </xdr:nvSpPr>
      <xdr:spPr>
        <a:xfrm flipH="1">
          <a:off x="16459200" y="358902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90</xdr:row>
      <xdr:rowOff>9525</xdr:rowOff>
    </xdr:from>
    <xdr:to>
      <xdr:col>17</xdr:col>
      <xdr:colOff>1209675</xdr:colOff>
      <xdr:row>95</xdr:row>
      <xdr:rowOff>0</xdr:rowOff>
    </xdr:to>
    <xdr:sp>
      <xdr:nvSpPr>
        <xdr:cNvPr id="38" name="Line 8"/>
        <xdr:cNvSpPr>
          <a:spLocks/>
        </xdr:cNvSpPr>
      </xdr:nvSpPr>
      <xdr:spPr>
        <a:xfrm flipH="1">
          <a:off x="16459200" y="358902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74</xdr:row>
      <xdr:rowOff>9525</xdr:rowOff>
    </xdr:from>
    <xdr:to>
      <xdr:col>17</xdr:col>
      <xdr:colOff>1209675</xdr:colOff>
      <xdr:row>79</xdr:row>
      <xdr:rowOff>0</xdr:rowOff>
    </xdr:to>
    <xdr:sp>
      <xdr:nvSpPr>
        <xdr:cNvPr id="39" name="Line 17"/>
        <xdr:cNvSpPr>
          <a:spLocks/>
        </xdr:cNvSpPr>
      </xdr:nvSpPr>
      <xdr:spPr>
        <a:xfrm flipH="1">
          <a:off x="16459200" y="29251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90</xdr:row>
      <xdr:rowOff>9525</xdr:rowOff>
    </xdr:from>
    <xdr:to>
      <xdr:col>17</xdr:col>
      <xdr:colOff>1209675</xdr:colOff>
      <xdr:row>95</xdr:row>
      <xdr:rowOff>0</xdr:rowOff>
    </xdr:to>
    <xdr:sp>
      <xdr:nvSpPr>
        <xdr:cNvPr id="40" name="Line 18"/>
        <xdr:cNvSpPr>
          <a:spLocks/>
        </xdr:cNvSpPr>
      </xdr:nvSpPr>
      <xdr:spPr>
        <a:xfrm flipH="1">
          <a:off x="16459200" y="358902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90</xdr:row>
      <xdr:rowOff>9525</xdr:rowOff>
    </xdr:from>
    <xdr:to>
      <xdr:col>17</xdr:col>
      <xdr:colOff>1209675</xdr:colOff>
      <xdr:row>95</xdr:row>
      <xdr:rowOff>0</xdr:rowOff>
    </xdr:to>
    <xdr:sp>
      <xdr:nvSpPr>
        <xdr:cNvPr id="41" name="Line 19"/>
        <xdr:cNvSpPr>
          <a:spLocks/>
        </xdr:cNvSpPr>
      </xdr:nvSpPr>
      <xdr:spPr>
        <a:xfrm flipH="1">
          <a:off x="16459200" y="358902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74</xdr:row>
      <xdr:rowOff>9525</xdr:rowOff>
    </xdr:from>
    <xdr:to>
      <xdr:col>17</xdr:col>
      <xdr:colOff>1209675</xdr:colOff>
      <xdr:row>79</xdr:row>
      <xdr:rowOff>0</xdr:rowOff>
    </xdr:to>
    <xdr:sp>
      <xdr:nvSpPr>
        <xdr:cNvPr id="42" name="Line 1"/>
        <xdr:cNvSpPr>
          <a:spLocks/>
        </xdr:cNvSpPr>
      </xdr:nvSpPr>
      <xdr:spPr>
        <a:xfrm flipH="1">
          <a:off x="16459200" y="29251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74</xdr:row>
      <xdr:rowOff>9525</xdr:rowOff>
    </xdr:from>
    <xdr:to>
      <xdr:col>17</xdr:col>
      <xdr:colOff>1209675</xdr:colOff>
      <xdr:row>79</xdr:row>
      <xdr:rowOff>0</xdr:rowOff>
    </xdr:to>
    <xdr:sp>
      <xdr:nvSpPr>
        <xdr:cNvPr id="43" name="Line 1"/>
        <xdr:cNvSpPr>
          <a:spLocks/>
        </xdr:cNvSpPr>
      </xdr:nvSpPr>
      <xdr:spPr>
        <a:xfrm flipH="1">
          <a:off x="16459200" y="29251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90</xdr:row>
      <xdr:rowOff>9525</xdr:rowOff>
    </xdr:from>
    <xdr:to>
      <xdr:col>7</xdr:col>
      <xdr:colOff>1209675</xdr:colOff>
      <xdr:row>95</xdr:row>
      <xdr:rowOff>0</xdr:rowOff>
    </xdr:to>
    <xdr:sp>
      <xdr:nvSpPr>
        <xdr:cNvPr id="44" name="Line 1"/>
        <xdr:cNvSpPr>
          <a:spLocks/>
        </xdr:cNvSpPr>
      </xdr:nvSpPr>
      <xdr:spPr>
        <a:xfrm flipH="1">
          <a:off x="6991350" y="358902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106</xdr:row>
      <xdr:rowOff>9525</xdr:rowOff>
    </xdr:from>
    <xdr:to>
      <xdr:col>7</xdr:col>
      <xdr:colOff>1209675</xdr:colOff>
      <xdr:row>111</xdr:row>
      <xdr:rowOff>0</xdr:rowOff>
    </xdr:to>
    <xdr:sp>
      <xdr:nvSpPr>
        <xdr:cNvPr id="45" name="Line 1"/>
        <xdr:cNvSpPr>
          <a:spLocks/>
        </xdr:cNvSpPr>
      </xdr:nvSpPr>
      <xdr:spPr>
        <a:xfrm flipH="1">
          <a:off x="6991350" y="41871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122</xdr:row>
      <xdr:rowOff>9525</xdr:rowOff>
    </xdr:from>
    <xdr:to>
      <xdr:col>7</xdr:col>
      <xdr:colOff>1209675</xdr:colOff>
      <xdr:row>127</xdr:row>
      <xdr:rowOff>0</xdr:rowOff>
    </xdr:to>
    <xdr:sp>
      <xdr:nvSpPr>
        <xdr:cNvPr id="46" name="Line 2"/>
        <xdr:cNvSpPr>
          <a:spLocks/>
        </xdr:cNvSpPr>
      </xdr:nvSpPr>
      <xdr:spPr>
        <a:xfrm flipH="1">
          <a:off x="6991350" y="485108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106</xdr:row>
      <xdr:rowOff>9525</xdr:rowOff>
    </xdr:from>
    <xdr:to>
      <xdr:col>17</xdr:col>
      <xdr:colOff>1209675</xdr:colOff>
      <xdr:row>111</xdr:row>
      <xdr:rowOff>0</xdr:rowOff>
    </xdr:to>
    <xdr:sp>
      <xdr:nvSpPr>
        <xdr:cNvPr id="47" name="Line 3"/>
        <xdr:cNvSpPr>
          <a:spLocks/>
        </xdr:cNvSpPr>
      </xdr:nvSpPr>
      <xdr:spPr>
        <a:xfrm flipH="1">
          <a:off x="16459200" y="41871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122</xdr:row>
      <xdr:rowOff>9525</xdr:rowOff>
    </xdr:from>
    <xdr:to>
      <xdr:col>7</xdr:col>
      <xdr:colOff>1209675</xdr:colOff>
      <xdr:row>127</xdr:row>
      <xdr:rowOff>0</xdr:rowOff>
    </xdr:to>
    <xdr:sp>
      <xdr:nvSpPr>
        <xdr:cNvPr id="48" name="Line 4"/>
        <xdr:cNvSpPr>
          <a:spLocks/>
        </xdr:cNvSpPr>
      </xdr:nvSpPr>
      <xdr:spPr>
        <a:xfrm flipH="1">
          <a:off x="6991350" y="485108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122</xdr:row>
      <xdr:rowOff>9525</xdr:rowOff>
    </xdr:from>
    <xdr:to>
      <xdr:col>17</xdr:col>
      <xdr:colOff>1209675</xdr:colOff>
      <xdr:row>127</xdr:row>
      <xdr:rowOff>0</xdr:rowOff>
    </xdr:to>
    <xdr:sp>
      <xdr:nvSpPr>
        <xdr:cNvPr id="49" name="Line 7"/>
        <xdr:cNvSpPr>
          <a:spLocks/>
        </xdr:cNvSpPr>
      </xdr:nvSpPr>
      <xdr:spPr>
        <a:xfrm flipH="1">
          <a:off x="16459200" y="485108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122</xdr:row>
      <xdr:rowOff>9525</xdr:rowOff>
    </xdr:from>
    <xdr:to>
      <xdr:col>17</xdr:col>
      <xdr:colOff>1209675</xdr:colOff>
      <xdr:row>127</xdr:row>
      <xdr:rowOff>0</xdr:rowOff>
    </xdr:to>
    <xdr:sp>
      <xdr:nvSpPr>
        <xdr:cNvPr id="50" name="Line 8"/>
        <xdr:cNvSpPr>
          <a:spLocks/>
        </xdr:cNvSpPr>
      </xdr:nvSpPr>
      <xdr:spPr>
        <a:xfrm flipH="1">
          <a:off x="16459200" y="485108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106</xdr:row>
      <xdr:rowOff>9525</xdr:rowOff>
    </xdr:from>
    <xdr:to>
      <xdr:col>17</xdr:col>
      <xdr:colOff>1209675</xdr:colOff>
      <xdr:row>111</xdr:row>
      <xdr:rowOff>0</xdr:rowOff>
    </xdr:to>
    <xdr:sp>
      <xdr:nvSpPr>
        <xdr:cNvPr id="51" name="Line 17"/>
        <xdr:cNvSpPr>
          <a:spLocks/>
        </xdr:cNvSpPr>
      </xdr:nvSpPr>
      <xdr:spPr>
        <a:xfrm flipH="1">
          <a:off x="16459200" y="41871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122</xdr:row>
      <xdr:rowOff>9525</xdr:rowOff>
    </xdr:from>
    <xdr:to>
      <xdr:col>17</xdr:col>
      <xdr:colOff>1209675</xdr:colOff>
      <xdr:row>127</xdr:row>
      <xdr:rowOff>0</xdr:rowOff>
    </xdr:to>
    <xdr:sp>
      <xdr:nvSpPr>
        <xdr:cNvPr id="52" name="Line 18"/>
        <xdr:cNvSpPr>
          <a:spLocks/>
        </xdr:cNvSpPr>
      </xdr:nvSpPr>
      <xdr:spPr>
        <a:xfrm flipH="1">
          <a:off x="16459200" y="485108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122</xdr:row>
      <xdr:rowOff>9525</xdr:rowOff>
    </xdr:from>
    <xdr:to>
      <xdr:col>17</xdr:col>
      <xdr:colOff>1209675</xdr:colOff>
      <xdr:row>127</xdr:row>
      <xdr:rowOff>0</xdr:rowOff>
    </xdr:to>
    <xdr:sp>
      <xdr:nvSpPr>
        <xdr:cNvPr id="53" name="Line 19"/>
        <xdr:cNvSpPr>
          <a:spLocks/>
        </xdr:cNvSpPr>
      </xdr:nvSpPr>
      <xdr:spPr>
        <a:xfrm flipH="1">
          <a:off x="16459200" y="485108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106</xdr:row>
      <xdr:rowOff>9525</xdr:rowOff>
    </xdr:from>
    <xdr:to>
      <xdr:col>17</xdr:col>
      <xdr:colOff>1209675</xdr:colOff>
      <xdr:row>111</xdr:row>
      <xdr:rowOff>0</xdr:rowOff>
    </xdr:to>
    <xdr:sp>
      <xdr:nvSpPr>
        <xdr:cNvPr id="54" name="Line 1"/>
        <xdr:cNvSpPr>
          <a:spLocks/>
        </xdr:cNvSpPr>
      </xdr:nvSpPr>
      <xdr:spPr>
        <a:xfrm flipH="1">
          <a:off x="16459200" y="41871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106</xdr:row>
      <xdr:rowOff>9525</xdr:rowOff>
    </xdr:from>
    <xdr:to>
      <xdr:col>17</xdr:col>
      <xdr:colOff>1209675</xdr:colOff>
      <xdr:row>111</xdr:row>
      <xdr:rowOff>0</xdr:rowOff>
    </xdr:to>
    <xdr:sp>
      <xdr:nvSpPr>
        <xdr:cNvPr id="55" name="Line 1"/>
        <xdr:cNvSpPr>
          <a:spLocks/>
        </xdr:cNvSpPr>
      </xdr:nvSpPr>
      <xdr:spPr>
        <a:xfrm flipH="1">
          <a:off x="16459200" y="41871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122</xdr:row>
      <xdr:rowOff>9525</xdr:rowOff>
    </xdr:from>
    <xdr:to>
      <xdr:col>7</xdr:col>
      <xdr:colOff>1209675</xdr:colOff>
      <xdr:row>127</xdr:row>
      <xdr:rowOff>0</xdr:rowOff>
    </xdr:to>
    <xdr:sp>
      <xdr:nvSpPr>
        <xdr:cNvPr id="56" name="Line 1"/>
        <xdr:cNvSpPr>
          <a:spLocks/>
        </xdr:cNvSpPr>
      </xdr:nvSpPr>
      <xdr:spPr>
        <a:xfrm flipH="1">
          <a:off x="6991350" y="485108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137</xdr:row>
      <xdr:rowOff>9525</xdr:rowOff>
    </xdr:from>
    <xdr:to>
      <xdr:col>7</xdr:col>
      <xdr:colOff>1209675</xdr:colOff>
      <xdr:row>142</xdr:row>
      <xdr:rowOff>0</xdr:rowOff>
    </xdr:to>
    <xdr:sp>
      <xdr:nvSpPr>
        <xdr:cNvPr id="57" name="Line 1"/>
        <xdr:cNvSpPr>
          <a:spLocks/>
        </xdr:cNvSpPr>
      </xdr:nvSpPr>
      <xdr:spPr>
        <a:xfrm flipH="1">
          <a:off x="6991350" y="54330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153</xdr:row>
      <xdr:rowOff>9525</xdr:rowOff>
    </xdr:from>
    <xdr:to>
      <xdr:col>7</xdr:col>
      <xdr:colOff>1209675</xdr:colOff>
      <xdr:row>158</xdr:row>
      <xdr:rowOff>0</xdr:rowOff>
    </xdr:to>
    <xdr:sp>
      <xdr:nvSpPr>
        <xdr:cNvPr id="58" name="Line 2"/>
        <xdr:cNvSpPr>
          <a:spLocks/>
        </xdr:cNvSpPr>
      </xdr:nvSpPr>
      <xdr:spPr>
        <a:xfrm flipH="1">
          <a:off x="6991350" y="609695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137</xdr:row>
      <xdr:rowOff>9525</xdr:rowOff>
    </xdr:from>
    <xdr:to>
      <xdr:col>17</xdr:col>
      <xdr:colOff>1209675</xdr:colOff>
      <xdr:row>142</xdr:row>
      <xdr:rowOff>0</xdr:rowOff>
    </xdr:to>
    <xdr:sp>
      <xdr:nvSpPr>
        <xdr:cNvPr id="59" name="Line 3"/>
        <xdr:cNvSpPr>
          <a:spLocks/>
        </xdr:cNvSpPr>
      </xdr:nvSpPr>
      <xdr:spPr>
        <a:xfrm flipH="1">
          <a:off x="16459200" y="54330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153</xdr:row>
      <xdr:rowOff>9525</xdr:rowOff>
    </xdr:from>
    <xdr:to>
      <xdr:col>7</xdr:col>
      <xdr:colOff>1209675</xdr:colOff>
      <xdr:row>158</xdr:row>
      <xdr:rowOff>0</xdr:rowOff>
    </xdr:to>
    <xdr:sp>
      <xdr:nvSpPr>
        <xdr:cNvPr id="60" name="Line 4"/>
        <xdr:cNvSpPr>
          <a:spLocks/>
        </xdr:cNvSpPr>
      </xdr:nvSpPr>
      <xdr:spPr>
        <a:xfrm flipH="1">
          <a:off x="6991350" y="609695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168</xdr:row>
      <xdr:rowOff>0</xdr:rowOff>
    </xdr:from>
    <xdr:to>
      <xdr:col>7</xdr:col>
      <xdr:colOff>0</xdr:colOff>
      <xdr:row>168</xdr:row>
      <xdr:rowOff>0</xdr:rowOff>
    </xdr:to>
    <xdr:sp>
      <xdr:nvSpPr>
        <xdr:cNvPr id="61" name="Line 5"/>
        <xdr:cNvSpPr>
          <a:spLocks/>
        </xdr:cNvSpPr>
      </xdr:nvSpPr>
      <xdr:spPr>
        <a:xfrm flipH="1">
          <a:off x="6581775" y="6648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168</xdr:row>
      <xdr:rowOff>0</xdr:rowOff>
    </xdr:from>
    <xdr:to>
      <xdr:col>7</xdr:col>
      <xdr:colOff>0</xdr:colOff>
      <xdr:row>168</xdr:row>
      <xdr:rowOff>0</xdr:rowOff>
    </xdr:to>
    <xdr:sp>
      <xdr:nvSpPr>
        <xdr:cNvPr id="62" name="Line 6"/>
        <xdr:cNvSpPr>
          <a:spLocks/>
        </xdr:cNvSpPr>
      </xdr:nvSpPr>
      <xdr:spPr>
        <a:xfrm flipH="1">
          <a:off x="6581775" y="6648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153</xdr:row>
      <xdr:rowOff>9525</xdr:rowOff>
    </xdr:from>
    <xdr:to>
      <xdr:col>17</xdr:col>
      <xdr:colOff>1209675</xdr:colOff>
      <xdr:row>158</xdr:row>
      <xdr:rowOff>0</xdr:rowOff>
    </xdr:to>
    <xdr:sp>
      <xdr:nvSpPr>
        <xdr:cNvPr id="63" name="Line 7"/>
        <xdr:cNvSpPr>
          <a:spLocks/>
        </xdr:cNvSpPr>
      </xdr:nvSpPr>
      <xdr:spPr>
        <a:xfrm flipH="1">
          <a:off x="16459200" y="609695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153</xdr:row>
      <xdr:rowOff>9525</xdr:rowOff>
    </xdr:from>
    <xdr:to>
      <xdr:col>17</xdr:col>
      <xdr:colOff>1209675</xdr:colOff>
      <xdr:row>158</xdr:row>
      <xdr:rowOff>0</xdr:rowOff>
    </xdr:to>
    <xdr:sp>
      <xdr:nvSpPr>
        <xdr:cNvPr id="64" name="Line 8"/>
        <xdr:cNvSpPr>
          <a:spLocks/>
        </xdr:cNvSpPr>
      </xdr:nvSpPr>
      <xdr:spPr>
        <a:xfrm flipH="1">
          <a:off x="16459200" y="609695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168</xdr:row>
      <xdr:rowOff>0</xdr:rowOff>
    </xdr:from>
    <xdr:to>
      <xdr:col>16</xdr:col>
      <xdr:colOff>533400</xdr:colOff>
      <xdr:row>168</xdr:row>
      <xdr:rowOff>0</xdr:rowOff>
    </xdr:to>
    <xdr:sp>
      <xdr:nvSpPr>
        <xdr:cNvPr id="65" name="Line 9"/>
        <xdr:cNvSpPr>
          <a:spLocks/>
        </xdr:cNvSpPr>
      </xdr:nvSpPr>
      <xdr:spPr>
        <a:xfrm flipH="1">
          <a:off x="15925800" y="664845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168</xdr:row>
      <xdr:rowOff>0</xdr:rowOff>
    </xdr:from>
    <xdr:to>
      <xdr:col>16</xdr:col>
      <xdr:colOff>533400</xdr:colOff>
      <xdr:row>168</xdr:row>
      <xdr:rowOff>0</xdr:rowOff>
    </xdr:to>
    <xdr:sp>
      <xdr:nvSpPr>
        <xdr:cNvPr id="66" name="Line 10"/>
        <xdr:cNvSpPr>
          <a:spLocks/>
        </xdr:cNvSpPr>
      </xdr:nvSpPr>
      <xdr:spPr>
        <a:xfrm flipH="1">
          <a:off x="15925800" y="664845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168</xdr:row>
      <xdr:rowOff>0</xdr:rowOff>
    </xdr:from>
    <xdr:to>
      <xdr:col>7</xdr:col>
      <xdr:colOff>0</xdr:colOff>
      <xdr:row>168</xdr:row>
      <xdr:rowOff>0</xdr:rowOff>
    </xdr:to>
    <xdr:sp>
      <xdr:nvSpPr>
        <xdr:cNvPr id="67" name="Line 11"/>
        <xdr:cNvSpPr>
          <a:spLocks/>
        </xdr:cNvSpPr>
      </xdr:nvSpPr>
      <xdr:spPr>
        <a:xfrm flipH="1">
          <a:off x="6581775" y="6648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168</xdr:row>
      <xdr:rowOff>0</xdr:rowOff>
    </xdr:from>
    <xdr:to>
      <xdr:col>7</xdr:col>
      <xdr:colOff>0</xdr:colOff>
      <xdr:row>168</xdr:row>
      <xdr:rowOff>0</xdr:rowOff>
    </xdr:to>
    <xdr:sp>
      <xdr:nvSpPr>
        <xdr:cNvPr id="68" name="Line 12"/>
        <xdr:cNvSpPr>
          <a:spLocks/>
        </xdr:cNvSpPr>
      </xdr:nvSpPr>
      <xdr:spPr>
        <a:xfrm flipH="1">
          <a:off x="6581775" y="6648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168</xdr:row>
      <xdr:rowOff>0</xdr:rowOff>
    </xdr:from>
    <xdr:to>
      <xdr:col>16</xdr:col>
      <xdr:colOff>533400</xdr:colOff>
      <xdr:row>168</xdr:row>
      <xdr:rowOff>0</xdr:rowOff>
    </xdr:to>
    <xdr:sp>
      <xdr:nvSpPr>
        <xdr:cNvPr id="69" name="Line 13"/>
        <xdr:cNvSpPr>
          <a:spLocks/>
        </xdr:cNvSpPr>
      </xdr:nvSpPr>
      <xdr:spPr>
        <a:xfrm flipH="1">
          <a:off x="15925800" y="664845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168</xdr:row>
      <xdr:rowOff>0</xdr:rowOff>
    </xdr:from>
    <xdr:to>
      <xdr:col>16</xdr:col>
      <xdr:colOff>533400</xdr:colOff>
      <xdr:row>168</xdr:row>
      <xdr:rowOff>0</xdr:rowOff>
    </xdr:to>
    <xdr:sp>
      <xdr:nvSpPr>
        <xdr:cNvPr id="70" name="Line 14"/>
        <xdr:cNvSpPr>
          <a:spLocks/>
        </xdr:cNvSpPr>
      </xdr:nvSpPr>
      <xdr:spPr>
        <a:xfrm flipH="1">
          <a:off x="15925800" y="664845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137</xdr:row>
      <xdr:rowOff>9525</xdr:rowOff>
    </xdr:from>
    <xdr:to>
      <xdr:col>17</xdr:col>
      <xdr:colOff>1209675</xdr:colOff>
      <xdr:row>142</xdr:row>
      <xdr:rowOff>0</xdr:rowOff>
    </xdr:to>
    <xdr:sp>
      <xdr:nvSpPr>
        <xdr:cNvPr id="71" name="Line 17"/>
        <xdr:cNvSpPr>
          <a:spLocks/>
        </xdr:cNvSpPr>
      </xdr:nvSpPr>
      <xdr:spPr>
        <a:xfrm flipH="1">
          <a:off x="16459200" y="54330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153</xdr:row>
      <xdr:rowOff>9525</xdr:rowOff>
    </xdr:from>
    <xdr:to>
      <xdr:col>17</xdr:col>
      <xdr:colOff>1209675</xdr:colOff>
      <xdr:row>158</xdr:row>
      <xdr:rowOff>0</xdr:rowOff>
    </xdr:to>
    <xdr:sp>
      <xdr:nvSpPr>
        <xdr:cNvPr id="72" name="Line 18"/>
        <xdr:cNvSpPr>
          <a:spLocks/>
        </xdr:cNvSpPr>
      </xdr:nvSpPr>
      <xdr:spPr>
        <a:xfrm flipH="1">
          <a:off x="16459200" y="609695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153</xdr:row>
      <xdr:rowOff>9525</xdr:rowOff>
    </xdr:from>
    <xdr:to>
      <xdr:col>17</xdr:col>
      <xdr:colOff>1209675</xdr:colOff>
      <xdr:row>158</xdr:row>
      <xdr:rowOff>0</xdr:rowOff>
    </xdr:to>
    <xdr:sp>
      <xdr:nvSpPr>
        <xdr:cNvPr id="73" name="Line 19"/>
        <xdr:cNvSpPr>
          <a:spLocks/>
        </xdr:cNvSpPr>
      </xdr:nvSpPr>
      <xdr:spPr>
        <a:xfrm flipH="1">
          <a:off x="16459200" y="609695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137</xdr:row>
      <xdr:rowOff>9525</xdr:rowOff>
    </xdr:from>
    <xdr:to>
      <xdr:col>17</xdr:col>
      <xdr:colOff>1209675</xdr:colOff>
      <xdr:row>142</xdr:row>
      <xdr:rowOff>0</xdr:rowOff>
    </xdr:to>
    <xdr:sp>
      <xdr:nvSpPr>
        <xdr:cNvPr id="74" name="Line 1"/>
        <xdr:cNvSpPr>
          <a:spLocks/>
        </xdr:cNvSpPr>
      </xdr:nvSpPr>
      <xdr:spPr>
        <a:xfrm flipH="1">
          <a:off x="16459200" y="54330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137</xdr:row>
      <xdr:rowOff>9525</xdr:rowOff>
    </xdr:from>
    <xdr:to>
      <xdr:col>17</xdr:col>
      <xdr:colOff>1209675</xdr:colOff>
      <xdr:row>142</xdr:row>
      <xdr:rowOff>0</xdr:rowOff>
    </xdr:to>
    <xdr:sp>
      <xdr:nvSpPr>
        <xdr:cNvPr id="75" name="Line 1"/>
        <xdr:cNvSpPr>
          <a:spLocks/>
        </xdr:cNvSpPr>
      </xdr:nvSpPr>
      <xdr:spPr>
        <a:xfrm flipH="1">
          <a:off x="16459200" y="54330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153</xdr:row>
      <xdr:rowOff>9525</xdr:rowOff>
    </xdr:from>
    <xdr:to>
      <xdr:col>7</xdr:col>
      <xdr:colOff>1209675</xdr:colOff>
      <xdr:row>158</xdr:row>
      <xdr:rowOff>0</xdr:rowOff>
    </xdr:to>
    <xdr:sp>
      <xdr:nvSpPr>
        <xdr:cNvPr id="76" name="Line 1"/>
        <xdr:cNvSpPr>
          <a:spLocks/>
        </xdr:cNvSpPr>
      </xdr:nvSpPr>
      <xdr:spPr>
        <a:xfrm flipH="1">
          <a:off x="6991350" y="609695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169</xdr:row>
      <xdr:rowOff>9525</xdr:rowOff>
    </xdr:from>
    <xdr:to>
      <xdr:col>7</xdr:col>
      <xdr:colOff>1209675</xdr:colOff>
      <xdr:row>174</xdr:row>
      <xdr:rowOff>0</xdr:rowOff>
    </xdr:to>
    <xdr:sp>
      <xdr:nvSpPr>
        <xdr:cNvPr id="77" name="Line 1"/>
        <xdr:cNvSpPr>
          <a:spLocks/>
        </xdr:cNvSpPr>
      </xdr:nvSpPr>
      <xdr:spPr>
        <a:xfrm flipH="1">
          <a:off x="6991350" y="66951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185</xdr:row>
      <xdr:rowOff>9525</xdr:rowOff>
    </xdr:from>
    <xdr:to>
      <xdr:col>7</xdr:col>
      <xdr:colOff>1209675</xdr:colOff>
      <xdr:row>190</xdr:row>
      <xdr:rowOff>0</xdr:rowOff>
    </xdr:to>
    <xdr:sp>
      <xdr:nvSpPr>
        <xdr:cNvPr id="78" name="Line 2"/>
        <xdr:cNvSpPr>
          <a:spLocks/>
        </xdr:cNvSpPr>
      </xdr:nvSpPr>
      <xdr:spPr>
        <a:xfrm flipH="1">
          <a:off x="6991350" y="735901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169</xdr:row>
      <xdr:rowOff>9525</xdr:rowOff>
    </xdr:from>
    <xdr:to>
      <xdr:col>17</xdr:col>
      <xdr:colOff>1209675</xdr:colOff>
      <xdr:row>174</xdr:row>
      <xdr:rowOff>0</xdr:rowOff>
    </xdr:to>
    <xdr:sp>
      <xdr:nvSpPr>
        <xdr:cNvPr id="79" name="Line 3"/>
        <xdr:cNvSpPr>
          <a:spLocks/>
        </xdr:cNvSpPr>
      </xdr:nvSpPr>
      <xdr:spPr>
        <a:xfrm flipH="1">
          <a:off x="16459200" y="66951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185</xdr:row>
      <xdr:rowOff>9525</xdr:rowOff>
    </xdr:from>
    <xdr:to>
      <xdr:col>7</xdr:col>
      <xdr:colOff>1209675</xdr:colOff>
      <xdr:row>190</xdr:row>
      <xdr:rowOff>0</xdr:rowOff>
    </xdr:to>
    <xdr:sp>
      <xdr:nvSpPr>
        <xdr:cNvPr id="80" name="Line 4"/>
        <xdr:cNvSpPr>
          <a:spLocks/>
        </xdr:cNvSpPr>
      </xdr:nvSpPr>
      <xdr:spPr>
        <a:xfrm flipH="1">
          <a:off x="6991350" y="735901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185</xdr:row>
      <xdr:rowOff>9525</xdr:rowOff>
    </xdr:from>
    <xdr:to>
      <xdr:col>17</xdr:col>
      <xdr:colOff>1209675</xdr:colOff>
      <xdr:row>190</xdr:row>
      <xdr:rowOff>0</xdr:rowOff>
    </xdr:to>
    <xdr:sp>
      <xdr:nvSpPr>
        <xdr:cNvPr id="81" name="Line 7"/>
        <xdr:cNvSpPr>
          <a:spLocks/>
        </xdr:cNvSpPr>
      </xdr:nvSpPr>
      <xdr:spPr>
        <a:xfrm flipH="1">
          <a:off x="16459200" y="735901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185</xdr:row>
      <xdr:rowOff>9525</xdr:rowOff>
    </xdr:from>
    <xdr:to>
      <xdr:col>17</xdr:col>
      <xdr:colOff>1209675</xdr:colOff>
      <xdr:row>190</xdr:row>
      <xdr:rowOff>0</xdr:rowOff>
    </xdr:to>
    <xdr:sp>
      <xdr:nvSpPr>
        <xdr:cNvPr id="82" name="Line 8"/>
        <xdr:cNvSpPr>
          <a:spLocks/>
        </xdr:cNvSpPr>
      </xdr:nvSpPr>
      <xdr:spPr>
        <a:xfrm flipH="1">
          <a:off x="16459200" y="735901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169</xdr:row>
      <xdr:rowOff>9525</xdr:rowOff>
    </xdr:from>
    <xdr:to>
      <xdr:col>17</xdr:col>
      <xdr:colOff>1209675</xdr:colOff>
      <xdr:row>174</xdr:row>
      <xdr:rowOff>0</xdr:rowOff>
    </xdr:to>
    <xdr:sp>
      <xdr:nvSpPr>
        <xdr:cNvPr id="83" name="Line 17"/>
        <xdr:cNvSpPr>
          <a:spLocks/>
        </xdr:cNvSpPr>
      </xdr:nvSpPr>
      <xdr:spPr>
        <a:xfrm flipH="1">
          <a:off x="16459200" y="66951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185</xdr:row>
      <xdr:rowOff>9525</xdr:rowOff>
    </xdr:from>
    <xdr:to>
      <xdr:col>17</xdr:col>
      <xdr:colOff>1209675</xdr:colOff>
      <xdr:row>190</xdr:row>
      <xdr:rowOff>0</xdr:rowOff>
    </xdr:to>
    <xdr:sp>
      <xdr:nvSpPr>
        <xdr:cNvPr id="84" name="Line 18"/>
        <xdr:cNvSpPr>
          <a:spLocks/>
        </xdr:cNvSpPr>
      </xdr:nvSpPr>
      <xdr:spPr>
        <a:xfrm flipH="1">
          <a:off x="16459200" y="735901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185</xdr:row>
      <xdr:rowOff>9525</xdr:rowOff>
    </xdr:from>
    <xdr:to>
      <xdr:col>17</xdr:col>
      <xdr:colOff>1209675</xdr:colOff>
      <xdr:row>190</xdr:row>
      <xdr:rowOff>0</xdr:rowOff>
    </xdr:to>
    <xdr:sp>
      <xdr:nvSpPr>
        <xdr:cNvPr id="85" name="Line 19"/>
        <xdr:cNvSpPr>
          <a:spLocks/>
        </xdr:cNvSpPr>
      </xdr:nvSpPr>
      <xdr:spPr>
        <a:xfrm flipH="1">
          <a:off x="16459200" y="735901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169</xdr:row>
      <xdr:rowOff>9525</xdr:rowOff>
    </xdr:from>
    <xdr:to>
      <xdr:col>17</xdr:col>
      <xdr:colOff>1209675</xdr:colOff>
      <xdr:row>174</xdr:row>
      <xdr:rowOff>0</xdr:rowOff>
    </xdr:to>
    <xdr:sp>
      <xdr:nvSpPr>
        <xdr:cNvPr id="86" name="Line 1"/>
        <xdr:cNvSpPr>
          <a:spLocks/>
        </xdr:cNvSpPr>
      </xdr:nvSpPr>
      <xdr:spPr>
        <a:xfrm flipH="1">
          <a:off x="16459200" y="66951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169</xdr:row>
      <xdr:rowOff>9525</xdr:rowOff>
    </xdr:from>
    <xdr:to>
      <xdr:col>17</xdr:col>
      <xdr:colOff>1209675</xdr:colOff>
      <xdr:row>174</xdr:row>
      <xdr:rowOff>0</xdr:rowOff>
    </xdr:to>
    <xdr:sp>
      <xdr:nvSpPr>
        <xdr:cNvPr id="87" name="Line 1"/>
        <xdr:cNvSpPr>
          <a:spLocks/>
        </xdr:cNvSpPr>
      </xdr:nvSpPr>
      <xdr:spPr>
        <a:xfrm flipH="1">
          <a:off x="16459200" y="66951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185</xdr:row>
      <xdr:rowOff>9525</xdr:rowOff>
    </xdr:from>
    <xdr:to>
      <xdr:col>7</xdr:col>
      <xdr:colOff>1209675</xdr:colOff>
      <xdr:row>190</xdr:row>
      <xdr:rowOff>0</xdr:rowOff>
    </xdr:to>
    <xdr:sp>
      <xdr:nvSpPr>
        <xdr:cNvPr id="88" name="Line 1"/>
        <xdr:cNvSpPr>
          <a:spLocks/>
        </xdr:cNvSpPr>
      </xdr:nvSpPr>
      <xdr:spPr>
        <a:xfrm flipH="1">
          <a:off x="6991350" y="735901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201</xdr:row>
      <xdr:rowOff>9525</xdr:rowOff>
    </xdr:from>
    <xdr:to>
      <xdr:col>7</xdr:col>
      <xdr:colOff>1209675</xdr:colOff>
      <xdr:row>206</xdr:row>
      <xdr:rowOff>0</xdr:rowOff>
    </xdr:to>
    <xdr:sp>
      <xdr:nvSpPr>
        <xdr:cNvPr id="89" name="Line 1"/>
        <xdr:cNvSpPr>
          <a:spLocks/>
        </xdr:cNvSpPr>
      </xdr:nvSpPr>
      <xdr:spPr>
        <a:xfrm flipH="1">
          <a:off x="6991350" y="79571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217</xdr:row>
      <xdr:rowOff>9525</xdr:rowOff>
    </xdr:from>
    <xdr:to>
      <xdr:col>7</xdr:col>
      <xdr:colOff>1209675</xdr:colOff>
      <xdr:row>222</xdr:row>
      <xdr:rowOff>0</xdr:rowOff>
    </xdr:to>
    <xdr:sp>
      <xdr:nvSpPr>
        <xdr:cNvPr id="90" name="Line 2"/>
        <xdr:cNvSpPr>
          <a:spLocks/>
        </xdr:cNvSpPr>
      </xdr:nvSpPr>
      <xdr:spPr>
        <a:xfrm flipH="1">
          <a:off x="6991350" y="862107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201</xdr:row>
      <xdr:rowOff>9525</xdr:rowOff>
    </xdr:from>
    <xdr:to>
      <xdr:col>17</xdr:col>
      <xdr:colOff>1209675</xdr:colOff>
      <xdr:row>206</xdr:row>
      <xdr:rowOff>0</xdr:rowOff>
    </xdr:to>
    <xdr:sp>
      <xdr:nvSpPr>
        <xdr:cNvPr id="91" name="Line 3"/>
        <xdr:cNvSpPr>
          <a:spLocks/>
        </xdr:cNvSpPr>
      </xdr:nvSpPr>
      <xdr:spPr>
        <a:xfrm flipH="1">
          <a:off x="16459200" y="79571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217</xdr:row>
      <xdr:rowOff>9525</xdr:rowOff>
    </xdr:from>
    <xdr:to>
      <xdr:col>7</xdr:col>
      <xdr:colOff>1209675</xdr:colOff>
      <xdr:row>222</xdr:row>
      <xdr:rowOff>0</xdr:rowOff>
    </xdr:to>
    <xdr:sp>
      <xdr:nvSpPr>
        <xdr:cNvPr id="92" name="Line 4"/>
        <xdr:cNvSpPr>
          <a:spLocks/>
        </xdr:cNvSpPr>
      </xdr:nvSpPr>
      <xdr:spPr>
        <a:xfrm flipH="1">
          <a:off x="6991350" y="862107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217</xdr:row>
      <xdr:rowOff>9525</xdr:rowOff>
    </xdr:from>
    <xdr:to>
      <xdr:col>17</xdr:col>
      <xdr:colOff>1209675</xdr:colOff>
      <xdr:row>222</xdr:row>
      <xdr:rowOff>0</xdr:rowOff>
    </xdr:to>
    <xdr:sp>
      <xdr:nvSpPr>
        <xdr:cNvPr id="93" name="Line 7"/>
        <xdr:cNvSpPr>
          <a:spLocks/>
        </xdr:cNvSpPr>
      </xdr:nvSpPr>
      <xdr:spPr>
        <a:xfrm flipH="1">
          <a:off x="16459200" y="862107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217</xdr:row>
      <xdr:rowOff>9525</xdr:rowOff>
    </xdr:from>
    <xdr:to>
      <xdr:col>17</xdr:col>
      <xdr:colOff>1209675</xdr:colOff>
      <xdr:row>222</xdr:row>
      <xdr:rowOff>0</xdr:rowOff>
    </xdr:to>
    <xdr:sp>
      <xdr:nvSpPr>
        <xdr:cNvPr id="94" name="Line 8"/>
        <xdr:cNvSpPr>
          <a:spLocks/>
        </xdr:cNvSpPr>
      </xdr:nvSpPr>
      <xdr:spPr>
        <a:xfrm flipH="1">
          <a:off x="16459200" y="862107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201</xdr:row>
      <xdr:rowOff>9525</xdr:rowOff>
    </xdr:from>
    <xdr:to>
      <xdr:col>17</xdr:col>
      <xdr:colOff>1209675</xdr:colOff>
      <xdr:row>206</xdr:row>
      <xdr:rowOff>0</xdr:rowOff>
    </xdr:to>
    <xdr:sp>
      <xdr:nvSpPr>
        <xdr:cNvPr id="95" name="Line 17"/>
        <xdr:cNvSpPr>
          <a:spLocks/>
        </xdr:cNvSpPr>
      </xdr:nvSpPr>
      <xdr:spPr>
        <a:xfrm flipH="1">
          <a:off x="16459200" y="79571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217</xdr:row>
      <xdr:rowOff>9525</xdr:rowOff>
    </xdr:from>
    <xdr:to>
      <xdr:col>17</xdr:col>
      <xdr:colOff>1209675</xdr:colOff>
      <xdr:row>222</xdr:row>
      <xdr:rowOff>0</xdr:rowOff>
    </xdr:to>
    <xdr:sp>
      <xdr:nvSpPr>
        <xdr:cNvPr id="96" name="Line 18"/>
        <xdr:cNvSpPr>
          <a:spLocks/>
        </xdr:cNvSpPr>
      </xdr:nvSpPr>
      <xdr:spPr>
        <a:xfrm flipH="1">
          <a:off x="16459200" y="862107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217</xdr:row>
      <xdr:rowOff>9525</xdr:rowOff>
    </xdr:from>
    <xdr:to>
      <xdr:col>17</xdr:col>
      <xdr:colOff>1209675</xdr:colOff>
      <xdr:row>222</xdr:row>
      <xdr:rowOff>0</xdr:rowOff>
    </xdr:to>
    <xdr:sp>
      <xdr:nvSpPr>
        <xdr:cNvPr id="97" name="Line 19"/>
        <xdr:cNvSpPr>
          <a:spLocks/>
        </xdr:cNvSpPr>
      </xdr:nvSpPr>
      <xdr:spPr>
        <a:xfrm flipH="1">
          <a:off x="16459200" y="862107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201</xdr:row>
      <xdr:rowOff>9525</xdr:rowOff>
    </xdr:from>
    <xdr:to>
      <xdr:col>17</xdr:col>
      <xdr:colOff>1209675</xdr:colOff>
      <xdr:row>206</xdr:row>
      <xdr:rowOff>0</xdr:rowOff>
    </xdr:to>
    <xdr:sp>
      <xdr:nvSpPr>
        <xdr:cNvPr id="98" name="Line 1"/>
        <xdr:cNvSpPr>
          <a:spLocks/>
        </xdr:cNvSpPr>
      </xdr:nvSpPr>
      <xdr:spPr>
        <a:xfrm flipH="1">
          <a:off x="16459200" y="79571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201</xdr:row>
      <xdr:rowOff>9525</xdr:rowOff>
    </xdr:from>
    <xdr:to>
      <xdr:col>17</xdr:col>
      <xdr:colOff>1209675</xdr:colOff>
      <xdr:row>206</xdr:row>
      <xdr:rowOff>0</xdr:rowOff>
    </xdr:to>
    <xdr:sp>
      <xdr:nvSpPr>
        <xdr:cNvPr id="99" name="Line 1"/>
        <xdr:cNvSpPr>
          <a:spLocks/>
        </xdr:cNvSpPr>
      </xdr:nvSpPr>
      <xdr:spPr>
        <a:xfrm flipH="1">
          <a:off x="16459200" y="79571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217</xdr:row>
      <xdr:rowOff>9525</xdr:rowOff>
    </xdr:from>
    <xdr:to>
      <xdr:col>7</xdr:col>
      <xdr:colOff>1209675</xdr:colOff>
      <xdr:row>222</xdr:row>
      <xdr:rowOff>0</xdr:rowOff>
    </xdr:to>
    <xdr:sp>
      <xdr:nvSpPr>
        <xdr:cNvPr id="100" name="Line 1"/>
        <xdr:cNvSpPr>
          <a:spLocks/>
        </xdr:cNvSpPr>
      </xdr:nvSpPr>
      <xdr:spPr>
        <a:xfrm flipH="1">
          <a:off x="6991350" y="862107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233</xdr:row>
      <xdr:rowOff>9525</xdr:rowOff>
    </xdr:from>
    <xdr:to>
      <xdr:col>7</xdr:col>
      <xdr:colOff>1209675</xdr:colOff>
      <xdr:row>238</xdr:row>
      <xdr:rowOff>0</xdr:rowOff>
    </xdr:to>
    <xdr:sp>
      <xdr:nvSpPr>
        <xdr:cNvPr id="101" name="Line 1"/>
        <xdr:cNvSpPr>
          <a:spLocks/>
        </xdr:cNvSpPr>
      </xdr:nvSpPr>
      <xdr:spPr>
        <a:xfrm flipH="1">
          <a:off x="6991350" y="92192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249</xdr:row>
      <xdr:rowOff>9525</xdr:rowOff>
    </xdr:from>
    <xdr:to>
      <xdr:col>7</xdr:col>
      <xdr:colOff>1209675</xdr:colOff>
      <xdr:row>254</xdr:row>
      <xdr:rowOff>0</xdr:rowOff>
    </xdr:to>
    <xdr:sp>
      <xdr:nvSpPr>
        <xdr:cNvPr id="102" name="Line 2"/>
        <xdr:cNvSpPr>
          <a:spLocks/>
        </xdr:cNvSpPr>
      </xdr:nvSpPr>
      <xdr:spPr>
        <a:xfrm flipH="1">
          <a:off x="6991350" y="988314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03" name="Line 3"/>
        <xdr:cNvSpPr>
          <a:spLocks/>
        </xdr:cNvSpPr>
      </xdr:nvSpPr>
      <xdr:spPr>
        <a:xfrm flipH="1">
          <a:off x="16459200" y="92192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249</xdr:row>
      <xdr:rowOff>9525</xdr:rowOff>
    </xdr:from>
    <xdr:to>
      <xdr:col>7</xdr:col>
      <xdr:colOff>1209675</xdr:colOff>
      <xdr:row>254</xdr:row>
      <xdr:rowOff>0</xdr:rowOff>
    </xdr:to>
    <xdr:sp>
      <xdr:nvSpPr>
        <xdr:cNvPr id="104" name="Line 4"/>
        <xdr:cNvSpPr>
          <a:spLocks/>
        </xdr:cNvSpPr>
      </xdr:nvSpPr>
      <xdr:spPr>
        <a:xfrm flipH="1">
          <a:off x="6991350" y="988314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249</xdr:row>
      <xdr:rowOff>9525</xdr:rowOff>
    </xdr:from>
    <xdr:to>
      <xdr:col>17</xdr:col>
      <xdr:colOff>1209675</xdr:colOff>
      <xdr:row>254</xdr:row>
      <xdr:rowOff>0</xdr:rowOff>
    </xdr:to>
    <xdr:sp>
      <xdr:nvSpPr>
        <xdr:cNvPr id="105" name="Line 7"/>
        <xdr:cNvSpPr>
          <a:spLocks/>
        </xdr:cNvSpPr>
      </xdr:nvSpPr>
      <xdr:spPr>
        <a:xfrm flipH="1">
          <a:off x="16459200" y="988314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249</xdr:row>
      <xdr:rowOff>9525</xdr:rowOff>
    </xdr:from>
    <xdr:to>
      <xdr:col>17</xdr:col>
      <xdr:colOff>1209675</xdr:colOff>
      <xdr:row>254</xdr:row>
      <xdr:rowOff>0</xdr:rowOff>
    </xdr:to>
    <xdr:sp>
      <xdr:nvSpPr>
        <xdr:cNvPr id="106" name="Line 8"/>
        <xdr:cNvSpPr>
          <a:spLocks/>
        </xdr:cNvSpPr>
      </xdr:nvSpPr>
      <xdr:spPr>
        <a:xfrm flipH="1">
          <a:off x="16459200" y="988314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07" name="Line 17"/>
        <xdr:cNvSpPr>
          <a:spLocks/>
        </xdr:cNvSpPr>
      </xdr:nvSpPr>
      <xdr:spPr>
        <a:xfrm flipH="1">
          <a:off x="16459200" y="92192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249</xdr:row>
      <xdr:rowOff>9525</xdr:rowOff>
    </xdr:from>
    <xdr:to>
      <xdr:col>17</xdr:col>
      <xdr:colOff>1209675</xdr:colOff>
      <xdr:row>254</xdr:row>
      <xdr:rowOff>0</xdr:rowOff>
    </xdr:to>
    <xdr:sp>
      <xdr:nvSpPr>
        <xdr:cNvPr id="108" name="Line 18"/>
        <xdr:cNvSpPr>
          <a:spLocks/>
        </xdr:cNvSpPr>
      </xdr:nvSpPr>
      <xdr:spPr>
        <a:xfrm flipH="1">
          <a:off x="16459200" y="988314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249</xdr:row>
      <xdr:rowOff>9525</xdr:rowOff>
    </xdr:from>
    <xdr:to>
      <xdr:col>17</xdr:col>
      <xdr:colOff>1209675</xdr:colOff>
      <xdr:row>254</xdr:row>
      <xdr:rowOff>0</xdr:rowOff>
    </xdr:to>
    <xdr:sp>
      <xdr:nvSpPr>
        <xdr:cNvPr id="109" name="Line 19"/>
        <xdr:cNvSpPr>
          <a:spLocks/>
        </xdr:cNvSpPr>
      </xdr:nvSpPr>
      <xdr:spPr>
        <a:xfrm flipH="1">
          <a:off x="16459200" y="988314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10" name="Line 1"/>
        <xdr:cNvSpPr>
          <a:spLocks/>
        </xdr:cNvSpPr>
      </xdr:nvSpPr>
      <xdr:spPr>
        <a:xfrm flipH="1">
          <a:off x="16459200" y="92192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11" name="Line 1"/>
        <xdr:cNvSpPr>
          <a:spLocks/>
        </xdr:cNvSpPr>
      </xdr:nvSpPr>
      <xdr:spPr>
        <a:xfrm flipH="1">
          <a:off x="16459200" y="92192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249</xdr:row>
      <xdr:rowOff>9525</xdr:rowOff>
    </xdr:from>
    <xdr:to>
      <xdr:col>7</xdr:col>
      <xdr:colOff>1209675</xdr:colOff>
      <xdr:row>254</xdr:row>
      <xdr:rowOff>0</xdr:rowOff>
    </xdr:to>
    <xdr:sp>
      <xdr:nvSpPr>
        <xdr:cNvPr id="112" name="Line 1"/>
        <xdr:cNvSpPr>
          <a:spLocks/>
        </xdr:cNvSpPr>
      </xdr:nvSpPr>
      <xdr:spPr>
        <a:xfrm flipH="1">
          <a:off x="6991350" y="988314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137</xdr:row>
      <xdr:rowOff>9525</xdr:rowOff>
    </xdr:from>
    <xdr:to>
      <xdr:col>7</xdr:col>
      <xdr:colOff>1209675</xdr:colOff>
      <xdr:row>142</xdr:row>
      <xdr:rowOff>0</xdr:rowOff>
    </xdr:to>
    <xdr:sp>
      <xdr:nvSpPr>
        <xdr:cNvPr id="113" name="Line 1"/>
        <xdr:cNvSpPr>
          <a:spLocks/>
        </xdr:cNvSpPr>
      </xdr:nvSpPr>
      <xdr:spPr>
        <a:xfrm flipH="1">
          <a:off x="6991350" y="54330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153</xdr:row>
      <xdr:rowOff>9525</xdr:rowOff>
    </xdr:from>
    <xdr:to>
      <xdr:col>7</xdr:col>
      <xdr:colOff>1209675</xdr:colOff>
      <xdr:row>158</xdr:row>
      <xdr:rowOff>0</xdr:rowOff>
    </xdr:to>
    <xdr:sp>
      <xdr:nvSpPr>
        <xdr:cNvPr id="114" name="Line 2"/>
        <xdr:cNvSpPr>
          <a:spLocks/>
        </xdr:cNvSpPr>
      </xdr:nvSpPr>
      <xdr:spPr>
        <a:xfrm flipH="1">
          <a:off x="6991350" y="609695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137</xdr:row>
      <xdr:rowOff>9525</xdr:rowOff>
    </xdr:from>
    <xdr:to>
      <xdr:col>17</xdr:col>
      <xdr:colOff>1209675</xdr:colOff>
      <xdr:row>142</xdr:row>
      <xdr:rowOff>0</xdr:rowOff>
    </xdr:to>
    <xdr:sp>
      <xdr:nvSpPr>
        <xdr:cNvPr id="115" name="Line 3"/>
        <xdr:cNvSpPr>
          <a:spLocks/>
        </xdr:cNvSpPr>
      </xdr:nvSpPr>
      <xdr:spPr>
        <a:xfrm flipH="1">
          <a:off x="16459200" y="54330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153</xdr:row>
      <xdr:rowOff>9525</xdr:rowOff>
    </xdr:from>
    <xdr:to>
      <xdr:col>7</xdr:col>
      <xdr:colOff>1209675</xdr:colOff>
      <xdr:row>158</xdr:row>
      <xdr:rowOff>0</xdr:rowOff>
    </xdr:to>
    <xdr:sp>
      <xdr:nvSpPr>
        <xdr:cNvPr id="116" name="Line 4"/>
        <xdr:cNvSpPr>
          <a:spLocks/>
        </xdr:cNvSpPr>
      </xdr:nvSpPr>
      <xdr:spPr>
        <a:xfrm flipH="1">
          <a:off x="6991350" y="609695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168</xdr:row>
      <xdr:rowOff>0</xdr:rowOff>
    </xdr:from>
    <xdr:to>
      <xdr:col>7</xdr:col>
      <xdr:colOff>0</xdr:colOff>
      <xdr:row>168</xdr:row>
      <xdr:rowOff>0</xdr:rowOff>
    </xdr:to>
    <xdr:sp>
      <xdr:nvSpPr>
        <xdr:cNvPr id="117" name="Line 5"/>
        <xdr:cNvSpPr>
          <a:spLocks/>
        </xdr:cNvSpPr>
      </xdr:nvSpPr>
      <xdr:spPr>
        <a:xfrm flipH="1">
          <a:off x="6581775" y="6648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168</xdr:row>
      <xdr:rowOff>0</xdr:rowOff>
    </xdr:from>
    <xdr:to>
      <xdr:col>7</xdr:col>
      <xdr:colOff>0</xdr:colOff>
      <xdr:row>168</xdr:row>
      <xdr:rowOff>0</xdr:rowOff>
    </xdr:to>
    <xdr:sp>
      <xdr:nvSpPr>
        <xdr:cNvPr id="118" name="Line 6"/>
        <xdr:cNvSpPr>
          <a:spLocks/>
        </xdr:cNvSpPr>
      </xdr:nvSpPr>
      <xdr:spPr>
        <a:xfrm flipH="1">
          <a:off x="6581775" y="6648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153</xdr:row>
      <xdr:rowOff>9525</xdr:rowOff>
    </xdr:from>
    <xdr:to>
      <xdr:col>17</xdr:col>
      <xdr:colOff>1209675</xdr:colOff>
      <xdr:row>158</xdr:row>
      <xdr:rowOff>0</xdr:rowOff>
    </xdr:to>
    <xdr:sp>
      <xdr:nvSpPr>
        <xdr:cNvPr id="119" name="Line 7"/>
        <xdr:cNvSpPr>
          <a:spLocks/>
        </xdr:cNvSpPr>
      </xdr:nvSpPr>
      <xdr:spPr>
        <a:xfrm flipH="1">
          <a:off x="16459200" y="609695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153</xdr:row>
      <xdr:rowOff>9525</xdr:rowOff>
    </xdr:from>
    <xdr:to>
      <xdr:col>17</xdr:col>
      <xdr:colOff>1209675</xdr:colOff>
      <xdr:row>158</xdr:row>
      <xdr:rowOff>0</xdr:rowOff>
    </xdr:to>
    <xdr:sp>
      <xdr:nvSpPr>
        <xdr:cNvPr id="120" name="Line 8"/>
        <xdr:cNvSpPr>
          <a:spLocks/>
        </xdr:cNvSpPr>
      </xdr:nvSpPr>
      <xdr:spPr>
        <a:xfrm flipH="1">
          <a:off x="16459200" y="609695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168</xdr:row>
      <xdr:rowOff>0</xdr:rowOff>
    </xdr:from>
    <xdr:to>
      <xdr:col>16</xdr:col>
      <xdr:colOff>533400</xdr:colOff>
      <xdr:row>168</xdr:row>
      <xdr:rowOff>0</xdr:rowOff>
    </xdr:to>
    <xdr:sp>
      <xdr:nvSpPr>
        <xdr:cNvPr id="121" name="Line 9"/>
        <xdr:cNvSpPr>
          <a:spLocks/>
        </xdr:cNvSpPr>
      </xdr:nvSpPr>
      <xdr:spPr>
        <a:xfrm flipH="1">
          <a:off x="15925800" y="664845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168</xdr:row>
      <xdr:rowOff>0</xdr:rowOff>
    </xdr:from>
    <xdr:to>
      <xdr:col>16</xdr:col>
      <xdr:colOff>533400</xdr:colOff>
      <xdr:row>168</xdr:row>
      <xdr:rowOff>0</xdr:rowOff>
    </xdr:to>
    <xdr:sp>
      <xdr:nvSpPr>
        <xdr:cNvPr id="122" name="Line 10"/>
        <xdr:cNvSpPr>
          <a:spLocks/>
        </xdr:cNvSpPr>
      </xdr:nvSpPr>
      <xdr:spPr>
        <a:xfrm flipH="1">
          <a:off x="15925800" y="664845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168</xdr:row>
      <xdr:rowOff>0</xdr:rowOff>
    </xdr:from>
    <xdr:to>
      <xdr:col>7</xdr:col>
      <xdr:colOff>0</xdr:colOff>
      <xdr:row>168</xdr:row>
      <xdr:rowOff>0</xdr:rowOff>
    </xdr:to>
    <xdr:sp>
      <xdr:nvSpPr>
        <xdr:cNvPr id="123" name="Line 11"/>
        <xdr:cNvSpPr>
          <a:spLocks/>
        </xdr:cNvSpPr>
      </xdr:nvSpPr>
      <xdr:spPr>
        <a:xfrm flipH="1">
          <a:off x="6581775" y="6648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168</xdr:row>
      <xdr:rowOff>0</xdr:rowOff>
    </xdr:from>
    <xdr:to>
      <xdr:col>7</xdr:col>
      <xdr:colOff>0</xdr:colOff>
      <xdr:row>168</xdr:row>
      <xdr:rowOff>0</xdr:rowOff>
    </xdr:to>
    <xdr:sp>
      <xdr:nvSpPr>
        <xdr:cNvPr id="124" name="Line 12"/>
        <xdr:cNvSpPr>
          <a:spLocks/>
        </xdr:cNvSpPr>
      </xdr:nvSpPr>
      <xdr:spPr>
        <a:xfrm flipH="1">
          <a:off x="6581775" y="6648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168</xdr:row>
      <xdr:rowOff>0</xdr:rowOff>
    </xdr:from>
    <xdr:to>
      <xdr:col>16</xdr:col>
      <xdr:colOff>533400</xdr:colOff>
      <xdr:row>168</xdr:row>
      <xdr:rowOff>0</xdr:rowOff>
    </xdr:to>
    <xdr:sp>
      <xdr:nvSpPr>
        <xdr:cNvPr id="125" name="Line 13"/>
        <xdr:cNvSpPr>
          <a:spLocks/>
        </xdr:cNvSpPr>
      </xdr:nvSpPr>
      <xdr:spPr>
        <a:xfrm flipH="1">
          <a:off x="15925800" y="664845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168</xdr:row>
      <xdr:rowOff>0</xdr:rowOff>
    </xdr:from>
    <xdr:to>
      <xdr:col>16</xdr:col>
      <xdr:colOff>533400</xdr:colOff>
      <xdr:row>168</xdr:row>
      <xdr:rowOff>0</xdr:rowOff>
    </xdr:to>
    <xdr:sp>
      <xdr:nvSpPr>
        <xdr:cNvPr id="126" name="Line 14"/>
        <xdr:cNvSpPr>
          <a:spLocks/>
        </xdr:cNvSpPr>
      </xdr:nvSpPr>
      <xdr:spPr>
        <a:xfrm flipH="1">
          <a:off x="15925800" y="664845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137</xdr:row>
      <xdr:rowOff>9525</xdr:rowOff>
    </xdr:from>
    <xdr:to>
      <xdr:col>17</xdr:col>
      <xdr:colOff>1209675</xdr:colOff>
      <xdr:row>142</xdr:row>
      <xdr:rowOff>0</xdr:rowOff>
    </xdr:to>
    <xdr:sp>
      <xdr:nvSpPr>
        <xdr:cNvPr id="127" name="Line 17"/>
        <xdr:cNvSpPr>
          <a:spLocks/>
        </xdr:cNvSpPr>
      </xdr:nvSpPr>
      <xdr:spPr>
        <a:xfrm flipH="1">
          <a:off x="16459200" y="54330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153</xdr:row>
      <xdr:rowOff>9525</xdr:rowOff>
    </xdr:from>
    <xdr:to>
      <xdr:col>17</xdr:col>
      <xdr:colOff>1209675</xdr:colOff>
      <xdr:row>158</xdr:row>
      <xdr:rowOff>0</xdr:rowOff>
    </xdr:to>
    <xdr:sp>
      <xdr:nvSpPr>
        <xdr:cNvPr id="128" name="Line 18"/>
        <xdr:cNvSpPr>
          <a:spLocks/>
        </xdr:cNvSpPr>
      </xdr:nvSpPr>
      <xdr:spPr>
        <a:xfrm flipH="1">
          <a:off x="16459200" y="609695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153</xdr:row>
      <xdr:rowOff>9525</xdr:rowOff>
    </xdr:from>
    <xdr:to>
      <xdr:col>17</xdr:col>
      <xdr:colOff>1209675</xdr:colOff>
      <xdr:row>158</xdr:row>
      <xdr:rowOff>0</xdr:rowOff>
    </xdr:to>
    <xdr:sp>
      <xdr:nvSpPr>
        <xdr:cNvPr id="129" name="Line 19"/>
        <xdr:cNvSpPr>
          <a:spLocks/>
        </xdr:cNvSpPr>
      </xdr:nvSpPr>
      <xdr:spPr>
        <a:xfrm flipH="1">
          <a:off x="16459200" y="609695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137</xdr:row>
      <xdr:rowOff>9525</xdr:rowOff>
    </xdr:from>
    <xdr:to>
      <xdr:col>17</xdr:col>
      <xdr:colOff>1209675</xdr:colOff>
      <xdr:row>142</xdr:row>
      <xdr:rowOff>0</xdr:rowOff>
    </xdr:to>
    <xdr:sp>
      <xdr:nvSpPr>
        <xdr:cNvPr id="130" name="Line 1"/>
        <xdr:cNvSpPr>
          <a:spLocks/>
        </xdr:cNvSpPr>
      </xdr:nvSpPr>
      <xdr:spPr>
        <a:xfrm flipH="1">
          <a:off x="16459200" y="54330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137</xdr:row>
      <xdr:rowOff>9525</xdr:rowOff>
    </xdr:from>
    <xdr:to>
      <xdr:col>17</xdr:col>
      <xdr:colOff>1209675</xdr:colOff>
      <xdr:row>142</xdr:row>
      <xdr:rowOff>0</xdr:rowOff>
    </xdr:to>
    <xdr:sp>
      <xdr:nvSpPr>
        <xdr:cNvPr id="131" name="Line 1"/>
        <xdr:cNvSpPr>
          <a:spLocks/>
        </xdr:cNvSpPr>
      </xdr:nvSpPr>
      <xdr:spPr>
        <a:xfrm flipH="1">
          <a:off x="16459200" y="54330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153</xdr:row>
      <xdr:rowOff>9525</xdr:rowOff>
    </xdr:from>
    <xdr:to>
      <xdr:col>7</xdr:col>
      <xdr:colOff>1209675</xdr:colOff>
      <xdr:row>158</xdr:row>
      <xdr:rowOff>0</xdr:rowOff>
    </xdr:to>
    <xdr:sp>
      <xdr:nvSpPr>
        <xdr:cNvPr id="132" name="Line 1"/>
        <xdr:cNvSpPr>
          <a:spLocks/>
        </xdr:cNvSpPr>
      </xdr:nvSpPr>
      <xdr:spPr>
        <a:xfrm flipH="1">
          <a:off x="6991350" y="609695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169</xdr:row>
      <xdr:rowOff>9525</xdr:rowOff>
    </xdr:from>
    <xdr:to>
      <xdr:col>7</xdr:col>
      <xdr:colOff>1209675</xdr:colOff>
      <xdr:row>174</xdr:row>
      <xdr:rowOff>0</xdr:rowOff>
    </xdr:to>
    <xdr:sp>
      <xdr:nvSpPr>
        <xdr:cNvPr id="133" name="Line 1"/>
        <xdr:cNvSpPr>
          <a:spLocks/>
        </xdr:cNvSpPr>
      </xdr:nvSpPr>
      <xdr:spPr>
        <a:xfrm flipH="1">
          <a:off x="6991350" y="66951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185</xdr:row>
      <xdr:rowOff>9525</xdr:rowOff>
    </xdr:from>
    <xdr:to>
      <xdr:col>7</xdr:col>
      <xdr:colOff>1209675</xdr:colOff>
      <xdr:row>190</xdr:row>
      <xdr:rowOff>0</xdr:rowOff>
    </xdr:to>
    <xdr:sp>
      <xdr:nvSpPr>
        <xdr:cNvPr id="134" name="Line 2"/>
        <xdr:cNvSpPr>
          <a:spLocks/>
        </xdr:cNvSpPr>
      </xdr:nvSpPr>
      <xdr:spPr>
        <a:xfrm flipH="1">
          <a:off x="6991350" y="735901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169</xdr:row>
      <xdr:rowOff>9525</xdr:rowOff>
    </xdr:from>
    <xdr:to>
      <xdr:col>17</xdr:col>
      <xdr:colOff>1209675</xdr:colOff>
      <xdr:row>174</xdr:row>
      <xdr:rowOff>0</xdr:rowOff>
    </xdr:to>
    <xdr:sp>
      <xdr:nvSpPr>
        <xdr:cNvPr id="135" name="Line 3"/>
        <xdr:cNvSpPr>
          <a:spLocks/>
        </xdr:cNvSpPr>
      </xdr:nvSpPr>
      <xdr:spPr>
        <a:xfrm flipH="1">
          <a:off x="16459200" y="66951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185</xdr:row>
      <xdr:rowOff>9525</xdr:rowOff>
    </xdr:from>
    <xdr:to>
      <xdr:col>7</xdr:col>
      <xdr:colOff>1209675</xdr:colOff>
      <xdr:row>190</xdr:row>
      <xdr:rowOff>0</xdr:rowOff>
    </xdr:to>
    <xdr:sp>
      <xdr:nvSpPr>
        <xdr:cNvPr id="136" name="Line 4"/>
        <xdr:cNvSpPr>
          <a:spLocks/>
        </xdr:cNvSpPr>
      </xdr:nvSpPr>
      <xdr:spPr>
        <a:xfrm flipH="1">
          <a:off x="6991350" y="735901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185</xdr:row>
      <xdr:rowOff>9525</xdr:rowOff>
    </xdr:from>
    <xdr:to>
      <xdr:col>17</xdr:col>
      <xdr:colOff>1209675</xdr:colOff>
      <xdr:row>190</xdr:row>
      <xdr:rowOff>0</xdr:rowOff>
    </xdr:to>
    <xdr:sp>
      <xdr:nvSpPr>
        <xdr:cNvPr id="137" name="Line 7"/>
        <xdr:cNvSpPr>
          <a:spLocks/>
        </xdr:cNvSpPr>
      </xdr:nvSpPr>
      <xdr:spPr>
        <a:xfrm flipH="1">
          <a:off x="16459200" y="735901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185</xdr:row>
      <xdr:rowOff>9525</xdr:rowOff>
    </xdr:from>
    <xdr:to>
      <xdr:col>17</xdr:col>
      <xdr:colOff>1209675</xdr:colOff>
      <xdr:row>190</xdr:row>
      <xdr:rowOff>0</xdr:rowOff>
    </xdr:to>
    <xdr:sp>
      <xdr:nvSpPr>
        <xdr:cNvPr id="138" name="Line 8"/>
        <xdr:cNvSpPr>
          <a:spLocks/>
        </xdr:cNvSpPr>
      </xdr:nvSpPr>
      <xdr:spPr>
        <a:xfrm flipH="1">
          <a:off x="16459200" y="735901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169</xdr:row>
      <xdr:rowOff>9525</xdr:rowOff>
    </xdr:from>
    <xdr:to>
      <xdr:col>17</xdr:col>
      <xdr:colOff>1209675</xdr:colOff>
      <xdr:row>174</xdr:row>
      <xdr:rowOff>0</xdr:rowOff>
    </xdr:to>
    <xdr:sp>
      <xdr:nvSpPr>
        <xdr:cNvPr id="139" name="Line 17"/>
        <xdr:cNvSpPr>
          <a:spLocks/>
        </xdr:cNvSpPr>
      </xdr:nvSpPr>
      <xdr:spPr>
        <a:xfrm flipH="1">
          <a:off x="16459200" y="66951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185</xdr:row>
      <xdr:rowOff>9525</xdr:rowOff>
    </xdr:from>
    <xdr:to>
      <xdr:col>17</xdr:col>
      <xdr:colOff>1209675</xdr:colOff>
      <xdr:row>190</xdr:row>
      <xdr:rowOff>0</xdr:rowOff>
    </xdr:to>
    <xdr:sp>
      <xdr:nvSpPr>
        <xdr:cNvPr id="140" name="Line 18"/>
        <xdr:cNvSpPr>
          <a:spLocks/>
        </xdr:cNvSpPr>
      </xdr:nvSpPr>
      <xdr:spPr>
        <a:xfrm flipH="1">
          <a:off x="16459200" y="735901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185</xdr:row>
      <xdr:rowOff>9525</xdr:rowOff>
    </xdr:from>
    <xdr:to>
      <xdr:col>17</xdr:col>
      <xdr:colOff>1209675</xdr:colOff>
      <xdr:row>190</xdr:row>
      <xdr:rowOff>0</xdr:rowOff>
    </xdr:to>
    <xdr:sp>
      <xdr:nvSpPr>
        <xdr:cNvPr id="141" name="Line 19"/>
        <xdr:cNvSpPr>
          <a:spLocks/>
        </xdr:cNvSpPr>
      </xdr:nvSpPr>
      <xdr:spPr>
        <a:xfrm flipH="1">
          <a:off x="16459200" y="735901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169</xdr:row>
      <xdr:rowOff>9525</xdr:rowOff>
    </xdr:from>
    <xdr:to>
      <xdr:col>17</xdr:col>
      <xdr:colOff>1209675</xdr:colOff>
      <xdr:row>174</xdr:row>
      <xdr:rowOff>0</xdr:rowOff>
    </xdr:to>
    <xdr:sp>
      <xdr:nvSpPr>
        <xdr:cNvPr id="142" name="Line 1"/>
        <xdr:cNvSpPr>
          <a:spLocks/>
        </xdr:cNvSpPr>
      </xdr:nvSpPr>
      <xdr:spPr>
        <a:xfrm flipH="1">
          <a:off x="16459200" y="66951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169</xdr:row>
      <xdr:rowOff>9525</xdr:rowOff>
    </xdr:from>
    <xdr:to>
      <xdr:col>17</xdr:col>
      <xdr:colOff>1209675</xdr:colOff>
      <xdr:row>174</xdr:row>
      <xdr:rowOff>0</xdr:rowOff>
    </xdr:to>
    <xdr:sp>
      <xdr:nvSpPr>
        <xdr:cNvPr id="143" name="Line 1"/>
        <xdr:cNvSpPr>
          <a:spLocks/>
        </xdr:cNvSpPr>
      </xdr:nvSpPr>
      <xdr:spPr>
        <a:xfrm flipH="1">
          <a:off x="16459200" y="66951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185</xdr:row>
      <xdr:rowOff>9525</xdr:rowOff>
    </xdr:from>
    <xdr:to>
      <xdr:col>7</xdr:col>
      <xdr:colOff>1209675</xdr:colOff>
      <xdr:row>190</xdr:row>
      <xdr:rowOff>0</xdr:rowOff>
    </xdr:to>
    <xdr:sp>
      <xdr:nvSpPr>
        <xdr:cNvPr id="144" name="Line 1"/>
        <xdr:cNvSpPr>
          <a:spLocks/>
        </xdr:cNvSpPr>
      </xdr:nvSpPr>
      <xdr:spPr>
        <a:xfrm flipH="1">
          <a:off x="6991350" y="735901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201</xdr:row>
      <xdr:rowOff>9525</xdr:rowOff>
    </xdr:from>
    <xdr:to>
      <xdr:col>7</xdr:col>
      <xdr:colOff>1209675</xdr:colOff>
      <xdr:row>206</xdr:row>
      <xdr:rowOff>0</xdr:rowOff>
    </xdr:to>
    <xdr:sp>
      <xdr:nvSpPr>
        <xdr:cNvPr id="145" name="Line 1"/>
        <xdr:cNvSpPr>
          <a:spLocks/>
        </xdr:cNvSpPr>
      </xdr:nvSpPr>
      <xdr:spPr>
        <a:xfrm flipH="1">
          <a:off x="6991350" y="79571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217</xdr:row>
      <xdr:rowOff>9525</xdr:rowOff>
    </xdr:from>
    <xdr:to>
      <xdr:col>7</xdr:col>
      <xdr:colOff>1209675</xdr:colOff>
      <xdr:row>222</xdr:row>
      <xdr:rowOff>0</xdr:rowOff>
    </xdr:to>
    <xdr:sp>
      <xdr:nvSpPr>
        <xdr:cNvPr id="146" name="Line 2"/>
        <xdr:cNvSpPr>
          <a:spLocks/>
        </xdr:cNvSpPr>
      </xdr:nvSpPr>
      <xdr:spPr>
        <a:xfrm flipH="1">
          <a:off x="6991350" y="862107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201</xdr:row>
      <xdr:rowOff>9525</xdr:rowOff>
    </xdr:from>
    <xdr:to>
      <xdr:col>17</xdr:col>
      <xdr:colOff>1209675</xdr:colOff>
      <xdr:row>206</xdr:row>
      <xdr:rowOff>0</xdr:rowOff>
    </xdr:to>
    <xdr:sp>
      <xdr:nvSpPr>
        <xdr:cNvPr id="147" name="Line 3"/>
        <xdr:cNvSpPr>
          <a:spLocks/>
        </xdr:cNvSpPr>
      </xdr:nvSpPr>
      <xdr:spPr>
        <a:xfrm flipH="1">
          <a:off x="16459200" y="79571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217</xdr:row>
      <xdr:rowOff>9525</xdr:rowOff>
    </xdr:from>
    <xdr:to>
      <xdr:col>7</xdr:col>
      <xdr:colOff>1209675</xdr:colOff>
      <xdr:row>222</xdr:row>
      <xdr:rowOff>0</xdr:rowOff>
    </xdr:to>
    <xdr:sp>
      <xdr:nvSpPr>
        <xdr:cNvPr id="148" name="Line 4"/>
        <xdr:cNvSpPr>
          <a:spLocks/>
        </xdr:cNvSpPr>
      </xdr:nvSpPr>
      <xdr:spPr>
        <a:xfrm flipH="1">
          <a:off x="6991350" y="862107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217</xdr:row>
      <xdr:rowOff>9525</xdr:rowOff>
    </xdr:from>
    <xdr:to>
      <xdr:col>17</xdr:col>
      <xdr:colOff>1209675</xdr:colOff>
      <xdr:row>222</xdr:row>
      <xdr:rowOff>0</xdr:rowOff>
    </xdr:to>
    <xdr:sp>
      <xdr:nvSpPr>
        <xdr:cNvPr id="149" name="Line 7"/>
        <xdr:cNvSpPr>
          <a:spLocks/>
        </xdr:cNvSpPr>
      </xdr:nvSpPr>
      <xdr:spPr>
        <a:xfrm flipH="1">
          <a:off x="16459200" y="862107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217</xdr:row>
      <xdr:rowOff>9525</xdr:rowOff>
    </xdr:from>
    <xdr:to>
      <xdr:col>17</xdr:col>
      <xdr:colOff>1209675</xdr:colOff>
      <xdr:row>222</xdr:row>
      <xdr:rowOff>0</xdr:rowOff>
    </xdr:to>
    <xdr:sp>
      <xdr:nvSpPr>
        <xdr:cNvPr id="150" name="Line 8"/>
        <xdr:cNvSpPr>
          <a:spLocks/>
        </xdr:cNvSpPr>
      </xdr:nvSpPr>
      <xdr:spPr>
        <a:xfrm flipH="1">
          <a:off x="16459200" y="862107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201</xdr:row>
      <xdr:rowOff>9525</xdr:rowOff>
    </xdr:from>
    <xdr:to>
      <xdr:col>17</xdr:col>
      <xdr:colOff>1209675</xdr:colOff>
      <xdr:row>206</xdr:row>
      <xdr:rowOff>0</xdr:rowOff>
    </xdr:to>
    <xdr:sp>
      <xdr:nvSpPr>
        <xdr:cNvPr id="151" name="Line 17"/>
        <xdr:cNvSpPr>
          <a:spLocks/>
        </xdr:cNvSpPr>
      </xdr:nvSpPr>
      <xdr:spPr>
        <a:xfrm flipH="1">
          <a:off x="16459200" y="79571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217</xdr:row>
      <xdr:rowOff>9525</xdr:rowOff>
    </xdr:from>
    <xdr:to>
      <xdr:col>17</xdr:col>
      <xdr:colOff>1209675</xdr:colOff>
      <xdr:row>222</xdr:row>
      <xdr:rowOff>0</xdr:rowOff>
    </xdr:to>
    <xdr:sp>
      <xdr:nvSpPr>
        <xdr:cNvPr id="152" name="Line 18"/>
        <xdr:cNvSpPr>
          <a:spLocks/>
        </xdr:cNvSpPr>
      </xdr:nvSpPr>
      <xdr:spPr>
        <a:xfrm flipH="1">
          <a:off x="16459200" y="862107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217</xdr:row>
      <xdr:rowOff>9525</xdr:rowOff>
    </xdr:from>
    <xdr:to>
      <xdr:col>17</xdr:col>
      <xdr:colOff>1209675</xdr:colOff>
      <xdr:row>222</xdr:row>
      <xdr:rowOff>0</xdr:rowOff>
    </xdr:to>
    <xdr:sp>
      <xdr:nvSpPr>
        <xdr:cNvPr id="153" name="Line 19"/>
        <xdr:cNvSpPr>
          <a:spLocks/>
        </xdr:cNvSpPr>
      </xdr:nvSpPr>
      <xdr:spPr>
        <a:xfrm flipH="1">
          <a:off x="16459200" y="862107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201</xdr:row>
      <xdr:rowOff>9525</xdr:rowOff>
    </xdr:from>
    <xdr:to>
      <xdr:col>17</xdr:col>
      <xdr:colOff>1209675</xdr:colOff>
      <xdr:row>206</xdr:row>
      <xdr:rowOff>0</xdr:rowOff>
    </xdr:to>
    <xdr:sp>
      <xdr:nvSpPr>
        <xdr:cNvPr id="154" name="Line 1"/>
        <xdr:cNvSpPr>
          <a:spLocks/>
        </xdr:cNvSpPr>
      </xdr:nvSpPr>
      <xdr:spPr>
        <a:xfrm flipH="1">
          <a:off x="16459200" y="79571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201</xdr:row>
      <xdr:rowOff>9525</xdr:rowOff>
    </xdr:from>
    <xdr:to>
      <xdr:col>17</xdr:col>
      <xdr:colOff>1209675</xdr:colOff>
      <xdr:row>206</xdr:row>
      <xdr:rowOff>0</xdr:rowOff>
    </xdr:to>
    <xdr:sp>
      <xdr:nvSpPr>
        <xdr:cNvPr id="155" name="Line 1"/>
        <xdr:cNvSpPr>
          <a:spLocks/>
        </xdr:cNvSpPr>
      </xdr:nvSpPr>
      <xdr:spPr>
        <a:xfrm flipH="1">
          <a:off x="16459200" y="79571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217</xdr:row>
      <xdr:rowOff>9525</xdr:rowOff>
    </xdr:from>
    <xdr:to>
      <xdr:col>7</xdr:col>
      <xdr:colOff>1209675</xdr:colOff>
      <xdr:row>222</xdr:row>
      <xdr:rowOff>0</xdr:rowOff>
    </xdr:to>
    <xdr:sp>
      <xdr:nvSpPr>
        <xdr:cNvPr id="156" name="Line 1"/>
        <xdr:cNvSpPr>
          <a:spLocks/>
        </xdr:cNvSpPr>
      </xdr:nvSpPr>
      <xdr:spPr>
        <a:xfrm flipH="1">
          <a:off x="6991350" y="862107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233</xdr:row>
      <xdr:rowOff>9525</xdr:rowOff>
    </xdr:from>
    <xdr:to>
      <xdr:col>7</xdr:col>
      <xdr:colOff>1209675</xdr:colOff>
      <xdr:row>238</xdr:row>
      <xdr:rowOff>0</xdr:rowOff>
    </xdr:to>
    <xdr:sp>
      <xdr:nvSpPr>
        <xdr:cNvPr id="157" name="Line 1"/>
        <xdr:cNvSpPr>
          <a:spLocks/>
        </xdr:cNvSpPr>
      </xdr:nvSpPr>
      <xdr:spPr>
        <a:xfrm flipH="1">
          <a:off x="6991350" y="92192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249</xdr:row>
      <xdr:rowOff>9525</xdr:rowOff>
    </xdr:from>
    <xdr:to>
      <xdr:col>7</xdr:col>
      <xdr:colOff>1209675</xdr:colOff>
      <xdr:row>254</xdr:row>
      <xdr:rowOff>0</xdr:rowOff>
    </xdr:to>
    <xdr:sp>
      <xdr:nvSpPr>
        <xdr:cNvPr id="158" name="Line 2"/>
        <xdr:cNvSpPr>
          <a:spLocks/>
        </xdr:cNvSpPr>
      </xdr:nvSpPr>
      <xdr:spPr>
        <a:xfrm flipH="1">
          <a:off x="6991350" y="988314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59" name="Line 3"/>
        <xdr:cNvSpPr>
          <a:spLocks/>
        </xdr:cNvSpPr>
      </xdr:nvSpPr>
      <xdr:spPr>
        <a:xfrm flipH="1">
          <a:off x="16459200" y="92192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249</xdr:row>
      <xdr:rowOff>9525</xdr:rowOff>
    </xdr:from>
    <xdr:to>
      <xdr:col>7</xdr:col>
      <xdr:colOff>1209675</xdr:colOff>
      <xdr:row>254</xdr:row>
      <xdr:rowOff>0</xdr:rowOff>
    </xdr:to>
    <xdr:sp>
      <xdr:nvSpPr>
        <xdr:cNvPr id="160" name="Line 4"/>
        <xdr:cNvSpPr>
          <a:spLocks/>
        </xdr:cNvSpPr>
      </xdr:nvSpPr>
      <xdr:spPr>
        <a:xfrm flipH="1">
          <a:off x="6991350" y="988314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249</xdr:row>
      <xdr:rowOff>9525</xdr:rowOff>
    </xdr:from>
    <xdr:to>
      <xdr:col>17</xdr:col>
      <xdr:colOff>1209675</xdr:colOff>
      <xdr:row>254</xdr:row>
      <xdr:rowOff>0</xdr:rowOff>
    </xdr:to>
    <xdr:sp>
      <xdr:nvSpPr>
        <xdr:cNvPr id="161" name="Line 7"/>
        <xdr:cNvSpPr>
          <a:spLocks/>
        </xdr:cNvSpPr>
      </xdr:nvSpPr>
      <xdr:spPr>
        <a:xfrm flipH="1">
          <a:off x="16459200" y="988314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249</xdr:row>
      <xdr:rowOff>9525</xdr:rowOff>
    </xdr:from>
    <xdr:to>
      <xdr:col>17</xdr:col>
      <xdr:colOff>1209675</xdr:colOff>
      <xdr:row>254</xdr:row>
      <xdr:rowOff>0</xdr:rowOff>
    </xdr:to>
    <xdr:sp>
      <xdr:nvSpPr>
        <xdr:cNvPr id="162" name="Line 8"/>
        <xdr:cNvSpPr>
          <a:spLocks/>
        </xdr:cNvSpPr>
      </xdr:nvSpPr>
      <xdr:spPr>
        <a:xfrm flipH="1">
          <a:off x="16459200" y="988314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63" name="Line 17"/>
        <xdr:cNvSpPr>
          <a:spLocks/>
        </xdr:cNvSpPr>
      </xdr:nvSpPr>
      <xdr:spPr>
        <a:xfrm flipH="1">
          <a:off x="16459200" y="92192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249</xdr:row>
      <xdr:rowOff>9525</xdr:rowOff>
    </xdr:from>
    <xdr:to>
      <xdr:col>17</xdr:col>
      <xdr:colOff>1209675</xdr:colOff>
      <xdr:row>254</xdr:row>
      <xdr:rowOff>0</xdr:rowOff>
    </xdr:to>
    <xdr:sp>
      <xdr:nvSpPr>
        <xdr:cNvPr id="164" name="Line 18"/>
        <xdr:cNvSpPr>
          <a:spLocks/>
        </xdr:cNvSpPr>
      </xdr:nvSpPr>
      <xdr:spPr>
        <a:xfrm flipH="1">
          <a:off x="16459200" y="988314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249</xdr:row>
      <xdr:rowOff>9525</xdr:rowOff>
    </xdr:from>
    <xdr:to>
      <xdr:col>17</xdr:col>
      <xdr:colOff>1209675</xdr:colOff>
      <xdr:row>254</xdr:row>
      <xdr:rowOff>0</xdr:rowOff>
    </xdr:to>
    <xdr:sp>
      <xdr:nvSpPr>
        <xdr:cNvPr id="165" name="Line 19"/>
        <xdr:cNvSpPr>
          <a:spLocks/>
        </xdr:cNvSpPr>
      </xdr:nvSpPr>
      <xdr:spPr>
        <a:xfrm flipH="1">
          <a:off x="16459200" y="988314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66" name="Line 1"/>
        <xdr:cNvSpPr>
          <a:spLocks/>
        </xdr:cNvSpPr>
      </xdr:nvSpPr>
      <xdr:spPr>
        <a:xfrm flipH="1">
          <a:off x="16459200" y="92192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67" name="Line 1"/>
        <xdr:cNvSpPr>
          <a:spLocks/>
        </xdr:cNvSpPr>
      </xdr:nvSpPr>
      <xdr:spPr>
        <a:xfrm flipH="1">
          <a:off x="16459200" y="92192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249</xdr:row>
      <xdr:rowOff>9525</xdr:rowOff>
    </xdr:from>
    <xdr:to>
      <xdr:col>7</xdr:col>
      <xdr:colOff>1209675</xdr:colOff>
      <xdr:row>254</xdr:row>
      <xdr:rowOff>0</xdr:rowOff>
    </xdr:to>
    <xdr:sp>
      <xdr:nvSpPr>
        <xdr:cNvPr id="168" name="Line 1"/>
        <xdr:cNvSpPr>
          <a:spLocks/>
        </xdr:cNvSpPr>
      </xdr:nvSpPr>
      <xdr:spPr>
        <a:xfrm flipH="1">
          <a:off x="6991350" y="988314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26</xdr:row>
      <xdr:rowOff>9525</xdr:rowOff>
    </xdr:from>
    <xdr:to>
      <xdr:col>7</xdr:col>
      <xdr:colOff>1209675</xdr:colOff>
      <xdr:row>31</xdr:row>
      <xdr:rowOff>0</xdr:rowOff>
    </xdr:to>
    <xdr:sp>
      <xdr:nvSpPr>
        <xdr:cNvPr id="169" name="Line 1"/>
        <xdr:cNvSpPr>
          <a:spLocks/>
        </xdr:cNvSpPr>
      </xdr:nvSpPr>
      <xdr:spPr>
        <a:xfrm flipH="1">
          <a:off x="699135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26</xdr:row>
      <xdr:rowOff>9525</xdr:rowOff>
    </xdr:from>
    <xdr:to>
      <xdr:col>17</xdr:col>
      <xdr:colOff>1209675</xdr:colOff>
      <xdr:row>31</xdr:row>
      <xdr:rowOff>0</xdr:rowOff>
    </xdr:to>
    <xdr:sp>
      <xdr:nvSpPr>
        <xdr:cNvPr id="170" name="Line 3"/>
        <xdr:cNvSpPr>
          <a:spLocks/>
        </xdr:cNvSpPr>
      </xdr:nvSpPr>
      <xdr:spPr>
        <a:xfrm flipH="1">
          <a:off x="1645920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26</xdr:row>
      <xdr:rowOff>9525</xdr:rowOff>
    </xdr:from>
    <xdr:to>
      <xdr:col>17</xdr:col>
      <xdr:colOff>1209675</xdr:colOff>
      <xdr:row>31</xdr:row>
      <xdr:rowOff>0</xdr:rowOff>
    </xdr:to>
    <xdr:sp>
      <xdr:nvSpPr>
        <xdr:cNvPr id="171" name="Line 17"/>
        <xdr:cNvSpPr>
          <a:spLocks/>
        </xdr:cNvSpPr>
      </xdr:nvSpPr>
      <xdr:spPr>
        <a:xfrm flipH="1">
          <a:off x="1645920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26</xdr:row>
      <xdr:rowOff>9525</xdr:rowOff>
    </xdr:from>
    <xdr:to>
      <xdr:col>17</xdr:col>
      <xdr:colOff>1209675</xdr:colOff>
      <xdr:row>31</xdr:row>
      <xdr:rowOff>0</xdr:rowOff>
    </xdr:to>
    <xdr:sp>
      <xdr:nvSpPr>
        <xdr:cNvPr id="172" name="Line 1"/>
        <xdr:cNvSpPr>
          <a:spLocks/>
        </xdr:cNvSpPr>
      </xdr:nvSpPr>
      <xdr:spPr>
        <a:xfrm flipH="1">
          <a:off x="1645920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26</xdr:row>
      <xdr:rowOff>9525</xdr:rowOff>
    </xdr:from>
    <xdr:to>
      <xdr:col>17</xdr:col>
      <xdr:colOff>1209675</xdr:colOff>
      <xdr:row>31</xdr:row>
      <xdr:rowOff>0</xdr:rowOff>
    </xdr:to>
    <xdr:sp>
      <xdr:nvSpPr>
        <xdr:cNvPr id="173" name="Line 1"/>
        <xdr:cNvSpPr>
          <a:spLocks/>
        </xdr:cNvSpPr>
      </xdr:nvSpPr>
      <xdr:spPr>
        <a:xfrm flipH="1">
          <a:off x="1645920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26</xdr:row>
      <xdr:rowOff>9525</xdr:rowOff>
    </xdr:from>
    <xdr:to>
      <xdr:col>7</xdr:col>
      <xdr:colOff>1209675</xdr:colOff>
      <xdr:row>31</xdr:row>
      <xdr:rowOff>0</xdr:rowOff>
    </xdr:to>
    <xdr:sp>
      <xdr:nvSpPr>
        <xdr:cNvPr id="174" name="Line 1"/>
        <xdr:cNvSpPr>
          <a:spLocks/>
        </xdr:cNvSpPr>
      </xdr:nvSpPr>
      <xdr:spPr>
        <a:xfrm flipH="1">
          <a:off x="699135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26</xdr:row>
      <xdr:rowOff>9525</xdr:rowOff>
    </xdr:from>
    <xdr:to>
      <xdr:col>17</xdr:col>
      <xdr:colOff>1209675</xdr:colOff>
      <xdr:row>31</xdr:row>
      <xdr:rowOff>0</xdr:rowOff>
    </xdr:to>
    <xdr:sp>
      <xdr:nvSpPr>
        <xdr:cNvPr id="175" name="Line 3"/>
        <xdr:cNvSpPr>
          <a:spLocks/>
        </xdr:cNvSpPr>
      </xdr:nvSpPr>
      <xdr:spPr>
        <a:xfrm flipH="1">
          <a:off x="1645920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26</xdr:row>
      <xdr:rowOff>9525</xdr:rowOff>
    </xdr:from>
    <xdr:to>
      <xdr:col>17</xdr:col>
      <xdr:colOff>1209675</xdr:colOff>
      <xdr:row>31</xdr:row>
      <xdr:rowOff>0</xdr:rowOff>
    </xdr:to>
    <xdr:sp>
      <xdr:nvSpPr>
        <xdr:cNvPr id="176" name="Line 17"/>
        <xdr:cNvSpPr>
          <a:spLocks/>
        </xdr:cNvSpPr>
      </xdr:nvSpPr>
      <xdr:spPr>
        <a:xfrm flipH="1">
          <a:off x="1645920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26</xdr:row>
      <xdr:rowOff>9525</xdr:rowOff>
    </xdr:from>
    <xdr:to>
      <xdr:col>17</xdr:col>
      <xdr:colOff>1209675</xdr:colOff>
      <xdr:row>31</xdr:row>
      <xdr:rowOff>0</xdr:rowOff>
    </xdr:to>
    <xdr:sp>
      <xdr:nvSpPr>
        <xdr:cNvPr id="177" name="Line 1"/>
        <xdr:cNvSpPr>
          <a:spLocks/>
        </xdr:cNvSpPr>
      </xdr:nvSpPr>
      <xdr:spPr>
        <a:xfrm flipH="1">
          <a:off x="1645920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26</xdr:row>
      <xdr:rowOff>9525</xdr:rowOff>
    </xdr:from>
    <xdr:to>
      <xdr:col>17</xdr:col>
      <xdr:colOff>1209675</xdr:colOff>
      <xdr:row>31</xdr:row>
      <xdr:rowOff>0</xdr:rowOff>
    </xdr:to>
    <xdr:sp>
      <xdr:nvSpPr>
        <xdr:cNvPr id="178" name="Line 1"/>
        <xdr:cNvSpPr>
          <a:spLocks/>
        </xdr:cNvSpPr>
      </xdr:nvSpPr>
      <xdr:spPr>
        <a:xfrm flipH="1">
          <a:off x="1645920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ichi-rk.jp/photo/&#31532;&#65297;&#22238;&#21517;&#21476;&#23627;&#22320;&#21306;&#29992;&#65301;&#65296;&#20154;&#2999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2012nagoyatiku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R13" t="str">
            <v>○</v>
          </cell>
          <cell r="S13" t="str">
            <v>男</v>
          </cell>
          <cell r="T13" t="str">
            <v>100m</v>
          </cell>
        </row>
        <row r="14">
          <cell r="S14" t="str">
            <v>女</v>
          </cell>
          <cell r="T14" t="str">
            <v>200m</v>
          </cell>
        </row>
        <row r="15">
          <cell r="T15" t="str">
            <v>400m</v>
          </cell>
        </row>
        <row r="16">
          <cell r="T16" t="str">
            <v>800m</v>
          </cell>
        </row>
        <row r="17">
          <cell r="T17" t="str">
            <v>1500m</v>
          </cell>
        </row>
        <row r="18">
          <cell r="T18" t="str">
            <v>5000m</v>
          </cell>
        </row>
        <row r="19">
          <cell r="T19" t="str">
            <v>110mH</v>
          </cell>
        </row>
        <row r="20">
          <cell r="T20" t="str">
            <v>400mH</v>
          </cell>
        </row>
        <row r="21">
          <cell r="T21" t="str">
            <v>3000mSC</v>
          </cell>
        </row>
        <row r="22">
          <cell r="T22" t="str">
            <v>5000mW</v>
          </cell>
        </row>
        <row r="23">
          <cell r="T23" t="str">
            <v>走高跳</v>
          </cell>
        </row>
        <row r="24">
          <cell r="T24" t="str">
            <v>走幅跳</v>
          </cell>
        </row>
        <row r="25">
          <cell r="T25" t="str">
            <v>三段跳</v>
          </cell>
        </row>
        <row r="26">
          <cell r="T26" t="str">
            <v>砲丸投</v>
          </cell>
        </row>
        <row r="27">
          <cell r="T27" t="str">
            <v>高校砲丸投</v>
          </cell>
        </row>
        <row r="28">
          <cell r="T28" t="str">
            <v>円盤投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T13" t="str">
            <v>100m</v>
          </cell>
          <cell r="U13" t="str">
            <v>100m</v>
          </cell>
        </row>
        <row r="14">
          <cell r="T14" t="str">
            <v>200m</v>
          </cell>
          <cell r="U14" t="str">
            <v>200m</v>
          </cell>
        </row>
        <row r="15">
          <cell r="T15" t="str">
            <v>400m</v>
          </cell>
          <cell r="U15" t="str">
            <v>400m</v>
          </cell>
        </row>
        <row r="16">
          <cell r="T16" t="str">
            <v>800m</v>
          </cell>
          <cell r="U16" t="str">
            <v>800m</v>
          </cell>
        </row>
        <row r="17">
          <cell r="T17" t="str">
            <v>1500m</v>
          </cell>
          <cell r="U17" t="str">
            <v>1500m</v>
          </cell>
        </row>
        <row r="18">
          <cell r="T18" t="str">
            <v>5000m</v>
          </cell>
          <cell r="U18" t="str">
            <v>3000m</v>
          </cell>
        </row>
        <row r="19">
          <cell r="T19" t="str">
            <v>110mH</v>
          </cell>
          <cell r="U19" t="str">
            <v>100mH</v>
          </cell>
        </row>
        <row r="20">
          <cell r="T20" t="str">
            <v>400mH</v>
          </cell>
          <cell r="U20" t="str">
            <v>400mH</v>
          </cell>
        </row>
        <row r="21">
          <cell r="T21" t="str">
            <v>3000mSC</v>
          </cell>
          <cell r="U21" t="str">
            <v>5000mW</v>
          </cell>
        </row>
        <row r="22">
          <cell r="T22" t="str">
            <v>5000mW</v>
          </cell>
          <cell r="U22" t="str">
            <v>走高跳</v>
          </cell>
        </row>
        <row r="23">
          <cell r="T23" t="str">
            <v>走高跳</v>
          </cell>
          <cell r="U23" t="str">
            <v>走幅跳</v>
          </cell>
        </row>
        <row r="24">
          <cell r="T24" t="str">
            <v>走幅跳</v>
          </cell>
          <cell r="U24" t="str">
            <v>三段跳</v>
          </cell>
        </row>
        <row r="25">
          <cell r="T25" t="str">
            <v>三段跳</v>
          </cell>
          <cell r="U25" t="str">
            <v>砲丸投</v>
          </cell>
        </row>
        <row r="26">
          <cell r="T26" t="str">
            <v>砲丸投</v>
          </cell>
          <cell r="U26" t="str">
            <v>円盤投</v>
          </cell>
        </row>
        <row r="27">
          <cell r="T27" t="str">
            <v>高校砲丸投</v>
          </cell>
          <cell r="U27" t="str">
            <v>ﾊﾝﾏｰ投</v>
          </cell>
        </row>
        <row r="28">
          <cell r="T28" t="str">
            <v>円盤投</v>
          </cell>
          <cell r="U28" t="str">
            <v>やり投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kutaisyunki@aichi-rk.jp" TargetMode="External" /><Relationship Id="rId2" Type="http://schemas.openxmlformats.org/officeDocument/2006/relationships/hyperlink" Target="mailto:toiawase.aichi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88"/>
  <sheetViews>
    <sheetView showGridLines="0" zoomScalePageLayoutView="0" workbookViewId="0" topLeftCell="A1">
      <selection activeCell="C7" sqref="C7:H7"/>
    </sheetView>
  </sheetViews>
  <sheetFormatPr defaultColWidth="9.140625" defaultRowHeight="15"/>
  <cols>
    <col min="1" max="4" width="9.00390625" style="13" customWidth="1"/>
    <col min="5" max="16384" width="9.00390625" style="13" customWidth="1"/>
  </cols>
  <sheetData>
    <row r="1" spans="1:14" ht="16.5" customHeight="1">
      <c r="A1" s="333" t="s">
        <v>76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</row>
    <row r="2" ht="7.5" customHeight="1" thickBot="1"/>
    <row r="3" spans="1:12" ht="19.5" customHeight="1" thickTop="1">
      <c r="A3" s="47"/>
      <c r="B3" s="16" t="s">
        <v>59</v>
      </c>
      <c r="C3" s="346" t="s">
        <v>212</v>
      </c>
      <c r="D3" s="346"/>
      <c r="E3" s="346"/>
      <c r="F3" s="346"/>
      <c r="G3" s="346"/>
      <c r="H3" s="346"/>
      <c r="I3" s="64"/>
      <c r="J3" s="337" t="s">
        <v>297</v>
      </c>
      <c r="K3" s="338"/>
      <c r="L3" s="339"/>
    </row>
    <row r="4" spans="2:12" ht="18.75" customHeight="1">
      <c r="B4" s="17" t="s">
        <v>69</v>
      </c>
      <c r="C4" s="335" t="s">
        <v>330</v>
      </c>
      <c r="D4" s="335"/>
      <c r="E4" s="335"/>
      <c r="F4" s="335"/>
      <c r="G4" s="335"/>
      <c r="H4" s="335"/>
      <c r="I4" s="64"/>
      <c r="J4" s="340"/>
      <c r="K4" s="341"/>
      <c r="L4" s="342"/>
    </row>
    <row r="5" spans="2:12" ht="19.5" customHeight="1" thickBot="1">
      <c r="B5" s="17" t="s">
        <v>70</v>
      </c>
      <c r="C5" s="336" t="s">
        <v>157</v>
      </c>
      <c r="D5" s="336"/>
      <c r="E5" s="336"/>
      <c r="F5" s="336"/>
      <c r="G5" s="336"/>
      <c r="H5" s="336"/>
      <c r="I5" s="64"/>
      <c r="J5" s="343"/>
      <c r="K5" s="344"/>
      <c r="L5" s="345"/>
    </row>
    <row r="6" ht="7.5" customHeight="1" thickBot="1" thickTop="1"/>
    <row r="7" spans="2:14" ht="19.5" customHeight="1" thickBot="1">
      <c r="B7" s="298" t="s">
        <v>302</v>
      </c>
      <c r="C7" s="327" t="s">
        <v>331</v>
      </c>
      <c r="D7" s="327"/>
      <c r="E7" s="327"/>
      <c r="F7" s="327"/>
      <c r="G7" s="327"/>
      <c r="H7" s="328"/>
      <c r="J7" s="111"/>
      <c r="K7" s="111"/>
      <c r="L7" s="111"/>
      <c r="M7" s="111"/>
      <c r="N7" s="4"/>
    </row>
    <row r="8" spans="2:8" ht="13.5">
      <c r="B8" s="334" t="s">
        <v>156</v>
      </c>
      <c r="C8" s="334"/>
      <c r="D8" s="334"/>
      <c r="E8" s="334"/>
      <c r="F8" s="334"/>
      <c r="G8" s="334"/>
      <c r="H8" s="334"/>
    </row>
    <row r="9" ht="13.5" customHeight="1"/>
    <row r="10" ht="16.5" customHeight="1">
      <c r="A10" s="18" t="s">
        <v>90</v>
      </c>
    </row>
    <row r="11" spans="1:2" ht="16.5" customHeight="1">
      <c r="A11" s="14" t="s">
        <v>67</v>
      </c>
      <c r="B11" s="13" t="s">
        <v>301</v>
      </c>
    </row>
    <row r="12" spans="1:2" ht="16.5" customHeight="1">
      <c r="A12" s="14" t="s">
        <v>274</v>
      </c>
      <c r="B12" s="13" t="s">
        <v>79</v>
      </c>
    </row>
    <row r="13" spans="1:2" ht="16.5" customHeight="1">
      <c r="A13" s="14" t="s">
        <v>275</v>
      </c>
      <c r="B13" s="13" t="s">
        <v>95</v>
      </c>
    </row>
    <row r="14" spans="1:15" ht="16.5" customHeight="1">
      <c r="A14" s="14" t="s">
        <v>68</v>
      </c>
      <c r="B14" s="96" t="s">
        <v>130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16.5" customHeight="1">
      <c r="A15" s="14" t="s">
        <v>276</v>
      </c>
      <c r="B15" s="97" t="s">
        <v>172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2" ht="16.5" customHeight="1">
      <c r="A16" s="14" t="s">
        <v>277</v>
      </c>
      <c r="B16" s="13" t="s">
        <v>140</v>
      </c>
    </row>
    <row r="17" spans="1:2" ht="16.5" customHeight="1">
      <c r="A17" s="14" t="s">
        <v>278</v>
      </c>
      <c r="B17" s="13" t="s">
        <v>89</v>
      </c>
    </row>
    <row r="18" ht="16.5" customHeight="1"/>
    <row r="19" ht="16.5" customHeight="1">
      <c r="A19" s="13" t="s">
        <v>71</v>
      </c>
    </row>
    <row r="20" ht="16.5" customHeight="1">
      <c r="A20" s="18" t="s">
        <v>279</v>
      </c>
    </row>
    <row r="21" ht="16.5" customHeight="1">
      <c r="A21" s="15" t="s">
        <v>280</v>
      </c>
    </row>
    <row r="22" spans="1:2" ht="16.5" customHeight="1">
      <c r="A22" s="15" t="s">
        <v>280</v>
      </c>
      <c r="B22" s="13" t="s">
        <v>119</v>
      </c>
    </row>
    <row r="23" ht="16.5" customHeight="1">
      <c r="A23" s="15" t="s">
        <v>280</v>
      </c>
    </row>
    <row r="24" ht="16.5" customHeight="1">
      <c r="A24" s="18" t="s">
        <v>72</v>
      </c>
    </row>
    <row r="25" ht="16.5" customHeight="1">
      <c r="A25" s="15" t="s">
        <v>280</v>
      </c>
    </row>
    <row r="26" spans="1:2" ht="16.5" customHeight="1">
      <c r="A26" s="15" t="s">
        <v>280</v>
      </c>
      <c r="B26" s="13" t="s">
        <v>86</v>
      </c>
    </row>
    <row r="27" spans="1:2" ht="16.5" customHeight="1">
      <c r="A27" s="15" t="s">
        <v>281</v>
      </c>
      <c r="B27" s="13" t="s">
        <v>85</v>
      </c>
    </row>
    <row r="28" spans="1:2" ht="16.5" customHeight="1">
      <c r="A28" s="15" t="s">
        <v>280</v>
      </c>
      <c r="B28" s="13" t="s">
        <v>141</v>
      </c>
    </row>
    <row r="29" spans="1:2" ht="16.5" customHeight="1">
      <c r="A29" s="15" t="s">
        <v>281</v>
      </c>
      <c r="B29" s="13" t="s">
        <v>142</v>
      </c>
    </row>
    <row r="30" spans="1:12" ht="16.5" customHeight="1">
      <c r="A30" s="15" t="s">
        <v>282</v>
      </c>
      <c r="B30" s="21" t="s">
        <v>87</v>
      </c>
      <c r="C30" s="21"/>
      <c r="D30" s="21"/>
      <c r="E30" s="21"/>
      <c r="F30" s="21"/>
      <c r="G30" s="19"/>
      <c r="H30" s="19"/>
      <c r="I30" s="19"/>
      <c r="J30" s="19"/>
      <c r="K30" s="19"/>
      <c r="L30" s="19"/>
    </row>
    <row r="31" spans="1:12" ht="16.5" customHeight="1">
      <c r="A31" s="15" t="s">
        <v>66</v>
      </c>
      <c r="B31" s="19"/>
      <c r="C31" s="19" t="s">
        <v>120</v>
      </c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16.5" customHeight="1">
      <c r="A32" s="15" t="s">
        <v>66</v>
      </c>
      <c r="B32" s="19"/>
      <c r="C32" s="34" t="s">
        <v>92</v>
      </c>
      <c r="D32" s="19"/>
      <c r="E32" s="22" t="s">
        <v>65</v>
      </c>
      <c r="F32" s="22" t="s">
        <v>283</v>
      </c>
      <c r="G32" s="22">
        <v>54.23</v>
      </c>
      <c r="H32" s="19"/>
      <c r="I32" s="19"/>
      <c r="J32" s="19"/>
      <c r="K32" s="19"/>
      <c r="L32" s="19"/>
    </row>
    <row r="33" spans="1:12" ht="16.5" customHeight="1" thickBot="1">
      <c r="A33" s="15" t="s">
        <v>282</v>
      </c>
      <c r="B33" s="19"/>
      <c r="C33" s="34" t="s">
        <v>93</v>
      </c>
      <c r="D33" s="19"/>
      <c r="E33" s="22" t="s">
        <v>88</v>
      </c>
      <c r="F33" s="22" t="s">
        <v>143</v>
      </c>
      <c r="G33" s="22" t="s">
        <v>284</v>
      </c>
      <c r="H33" s="19"/>
      <c r="I33" s="19"/>
      <c r="J33" s="19"/>
      <c r="K33" s="19"/>
      <c r="L33" s="19"/>
    </row>
    <row r="34" spans="1:14" ht="16.5" customHeight="1">
      <c r="A34" s="15" t="s">
        <v>280</v>
      </c>
      <c r="B34" s="19"/>
      <c r="C34" s="34"/>
      <c r="D34" s="35" t="s">
        <v>91</v>
      </c>
      <c r="E34" s="36"/>
      <c r="F34" s="36"/>
      <c r="G34" s="36"/>
      <c r="H34" s="37"/>
      <c r="I34" s="19"/>
      <c r="J34" s="38"/>
      <c r="K34" s="38"/>
      <c r="L34" s="32"/>
      <c r="M34" s="20"/>
      <c r="N34" s="9"/>
    </row>
    <row r="35" spans="1:14" ht="16.5" customHeight="1">
      <c r="A35" s="15" t="s">
        <v>280</v>
      </c>
      <c r="B35" s="19"/>
      <c r="C35" s="34"/>
      <c r="D35" s="39" t="s">
        <v>78</v>
      </c>
      <c r="E35" s="40"/>
      <c r="F35" s="40"/>
      <c r="G35" s="40"/>
      <c r="H35" s="41"/>
      <c r="I35" s="19"/>
      <c r="J35" s="38"/>
      <c r="K35" s="38"/>
      <c r="L35" s="32"/>
      <c r="M35" s="20"/>
      <c r="N35" s="9"/>
    </row>
    <row r="36" spans="1:14" ht="16.5" customHeight="1" thickBot="1">
      <c r="A36" s="15" t="s">
        <v>280</v>
      </c>
      <c r="B36" s="19"/>
      <c r="C36" s="34"/>
      <c r="D36" s="42" t="s">
        <v>43</v>
      </c>
      <c r="E36" s="43" t="s">
        <v>77</v>
      </c>
      <c r="F36" s="44" t="s">
        <v>283</v>
      </c>
      <c r="G36" s="45">
        <v>12</v>
      </c>
      <c r="H36" s="46"/>
      <c r="I36" s="19"/>
      <c r="J36" s="38"/>
      <c r="K36" s="38"/>
      <c r="L36" s="32"/>
      <c r="M36" s="20"/>
      <c r="N36" s="9"/>
    </row>
    <row r="37" spans="1:12" ht="16.5" customHeight="1">
      <c r="A37" s="15" t="s">
        <v>281</v>
      </c>
      <c r="B37" s="19"/>
      <c r="C37" s="19" t="s">
        <v>121</v>
      </c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6.5" customHeight="1">
      <c r="A38" s="15" t="s">
        <v>285</v>
      </c>
      <c r="B38" s="19"/>
      <c r="C38" s="34" t="s">
        <v>94</v>
      </c>
      <c r="D38" s="19"/>
      <c r="E38" s="22" t="s">
        <v>286</v>
      </c>
      <c r="F38" s="22" t="s">
        <v>283</v>
      </c>
      <c r="G38" s="22" t="s">
        <v>287</v>
      </c>
      <c r="H38" s="19"/>
      <c r="I38" s="19"/>
      <c r="J38" s="19"/>
      <c r="K38" s="19"/>
      <c r="L38" s="19"/>
    </row>
    <row r="39" spans="1:12" ht="16.5" customHeight="1">
      <c r="A39" s="15" t="s">
        <v>281</v>
      </c>
      <c r="B39" s="19"/>
      <c r="C39" s="74" t="s">
        <v>84</v>
      </c>
      <c r="D39" s="19"/>
      <c r="E39" s="22"/>
      <c r="F39" s="22"/>
      <c r="G39" s="22"/>
      <c r="H39" s="19"/>
      <c r="I39" s="19"/>
      <c r="J39" s="19"/>
      <c r="K39" s="19"/>
      <c r="L39" s="19"/>
    </row>
    <row r="40" spans="1:2" ht="16.5" customHeight="1">
      <c r="A40" s="15" t="s">
        <v>280</v>
      </c>
      <c r="B40" s="13" t="s">
        <v>266</v>
      </c>
    </row>
    <row r="41" spans="1:2" ht="16.5" customHeight="1">
      <c r="A41" s="15" t="s">
        <v>285</v>
      </c>
      <c r="B41" s="295" t="s">
        <v>267</v>
      </c>
    </row>
    <row r="42" spans="1:2" ht="16.5" customHeight="1">
      <c r="A42" s="15" t="s">
        <v>280</v>
      </c>
      <c r="B42" s="299" t="s">
        <v>327</v>
      </c>
    </row>
    <row r="43" ht="16.5" customHeight="1">
      <c r="A43" s="15" t="s">
        <v>282</v>
      </c>
    </row>
    <row r="44" ht="16.5" customHeight="1">
      <c r="A44" s="18" t="s">
        <v>259</v>
      </c>
    </row>
    <row r="45" ht="16.5" customHeight="1">
      <c r="A45" s="15" t="s">
        <v>280</v>
      </c>
    </row>
    <row r="46" spans="1:2" ht="16.5" customHeight="1">
      <c r="A46" s="15" t="s">
        <v>282</v>
      </c>
      <c r="B46" s="13" t="s">
        <v>161</v>
      </c>
    </row>
    <row r="47" spans="1:2" ht="16.5" customHeight="1">
      <c r="A47" s="15" t="s">
        <v>280</v>
      </c>
      <c r="B47" s="13" t="s">
        <v>162</v>
      </c>
    </row>
    <row r="48" ht="16.5" customHeight="1">
      <c r="A48" s="15" t="s">
        <v>285</v>
      </c>
    </row>
    <row r="49" ht="16.5" customHeight="1">
      <c r="A49" s="18" t="s">
        <v>288</v>
      </c>
    </row>
    <row r="50" ht="16.5" customHeight="1">
      <c r="A50" s="15" t="s">
        <v>280</v>
      </c>
    </row>
    <row r="51" spans="1:2" ht="16.5" customHeight="1">
      <c r="A51" s="15" t="s">
        <v>66</v>
      </c>
      <c r="B51" s="13" t="s">
        <v>73</v>
      </c>
    </row>
    <row r="52" spans="1:2" ht="16.5" customHeight="1">
      <c r="A52" s="15" t="s">
        <v>280</v>
      </c>
      <c r="B52" s="13" t="s">
        <v>260</v>
      </c>
    </row>
    <row r="53" ht="16.5" customHeight="1">
      <c r="A53" s="15" t="s">
        <v>280</v>
      </c>
    </row>
    <row r="54" ht="16.5" customHeight="1">
      <c r="A54" s="18" t="s">
        <v>261</v>
      </c>
    </row>
    <row r="55" ht="16.5" customHeight="1">
      <c r="A55" s="15" t="s">
        <v>280</v>
      </c>
    </row>
    <row r="56" spans="1:2" ht="16.5" customHeight="1">
      <c r="A56" s="15" t="s">
        <v>280</v>
      </c>
      <c r="B56" s="13" t="s">
        <v>265</v>
      </c>
    </row>
    <row r="57" spans="1:2" ht="16.5" customHeight="1">
      <c r="A57" s="15" t="s">
        <v>280</v>
      </c>
      <c r="B57" s="13" t="s">
        <v>289</v>
      </c>
    </row>
    <row r="58" ht="16.5" customHeight="1">
      <c r="A58" s="15" t="s">
        <v>66</v>
      </c>
    </row>
    <row r="59" ht="16.5" customHeight="1">
      <c r="A59" s="18" t="s">
        <v>122</v>
      </c>
    </row>
    <row r="60" ht="16.5" customHeight="1">
      <c r="A60" s="15" t="s">
        <v>66</v>
      </c>
    </row>
    <row r="61" spans="1:2" ht="16.5" customHeight="1">
      <c r="A61" s="15" t="s">
        <v>280</v>
      </c>
      <c r="B61" s="13" t="s">
        <v>262</v>
      </c>
    </row>
    <row r="62" spans="1:2" ht="16.5" customHeight="1">
      <c r="A62" s="15" t="s">
        <v>280</v>
      </c>
      <c r="B62" s="13" t="s">
        <v>80</v>
      </c>
    </row>
    <row r="63" ht="16.5" customHeight="1">
      <c r="A63" s="15" t="s">
        <v>66</v>
      </c>
    </row>
    <row r="64" ht="16.5" customHeight="1">
      <c r="A64" s="18" t="s">
        <v>123</v>
      </c>
    </row>
    <row r="65" spans="1:11" ht="24.75" customHeight="1">
      <c r="A65" s="15" t="s">
        <v>280</v>
      </c>
      <c r="G65" s="13" t="s">
        <v>290</v>
      </c>
      <c r="H65" s="329" t="s">
        <v>291</v>
      </c>
      <c r="I65" s="330"/>
      <c r="J65" s="330"/>
      <c r="K65" s="330"/>
    </row>
    <row r="66" spans="1:2" ht="16.5" customHeight="1">
      <c r="A66" s="15" t="s">
        <v>280</v>
      </c>
      <c r="B66" s="13" t="s">
        <v>175</v>
      </c>
    </row>
    <row r="67" spans="1:2" ht="16.5" customHeight="1">
      <c r="A67" s="15" t="s">
        <v>285</v>
      </c>
      <c r="B67" s="13" t="s">
        <v>264</v>
      </c>
    </row>
    <row r="68" spans="1:2" ht="16.5" customHeight="1">
      <c r="A68" s="15" t="s">
        <v>285</v>
      </c>
      <c r="B68" s="13" t="s">
        <v>173</v>
      </c>
    </row>
    <row r="69" s="113" customFormat="1" ht="16.5" customHeight="1">
      <c r="A69" s="112" t="s">
        <v>144</v>
      </c>
    </row>
    <row r="70" s="113" customFormat="1" ht="16.5" customHeight="1">
      <c r="A70" s="114" t="s">
        <v>292</v>
      </c>
    </row>
    <row r="71" spans="1:2" s="113" customFormat="1" ht="16.5" customHeight="1">
      <c r="A71" s="114" t="s">
        <v>293</v>
      </c>
      <c r="B71" s="113" t="s">
        <v>146</v>
      </c>
    </row>
    <row r="72" s="113" customFormat="1" ht="16.5" customHeight="1">
      <c r="A72" s="114" t="s">
        <v>145</v>
      </c>
    </row>
    <row r="73" ht="16.5" customHeight="1">
      <c r="A73" s="18" t="s">
        <v>147</v>
      </c>
    </row>
    <row r="74" spans="1:2" ht="16.5" customHeight="1">
      <c r="A74" s="15" t="s">
        <v>66</v>
      </c>
      <c r="B74" s="13" t="s">
        <v>263</v>
      </c>
    </row>
    <row r="75" spans="1:2" ht="16.5" customHeight="1">
      <c r="A75" s="15" t="s">
        <v>66</v>
      </c>
      <c r="B75" s="13" t="s">
        <v>177</v>
      </c>
    </row>
    <row r="76" ht="16.5" customHeight="1">
      <c r="A76" s="15" t="s">
        <v>280</v>
      </c>
    </row>
    <row r="77" spans="1:3" ht="16.5" customHeight="1">
      <c r="A77" s="15" t="s">
        <v>280</v>
      </c>
      <c r="C77" s="86" t="s">
        <v>74</v>
      </c>
    </row>
    <row r="78" spans="1:9" ht="16.5" customHeight="1">
      <c r="A78" s="15" t="s">
        <v>66</v>
      </c>
      <c r="C78" s="347" t="s">
        <v>178</v>
      </c>
      <c r="D78" s="347"/>
      <c r="E78" s="347"/>
      <c r="F78" s="347"/>
      <c r="G78" s="347"/>
      <c r="H78" s="347"/>
      <c r="I78" s="347"/>
    </row>
    <row r="79" spans="1:9" ht="16.5" customHeight="1">
      <c r="A79" s="15" t="s">
        <v>285</v>
      </c>
      <c r="C79" s="348" t="s">
        <v>294</v>
      </c>
      <c r="D79" s="348"/>
      <c r="E79" s="348"/>
      <c r="F79" s="348"/>
      <c r="G79" s="348"/>
      <c r="H79" s="348"/>
      <c r="I79" s="348"/>
    </row>
    <row r="80" spans="1:8" ht="16.5" customHeight="1">
      <c r="A80" s="15" t="s">
        <v>280</v>
      </c>
      <c r="C80" s="85"/>
      <c r="D80" s="85"/>
      <c r="E80" s="85"/>
      <c r="F80" s="85"/>
      <c r="G80" s="85"/>
      <c r="H80" s="85"/>
    </row>
    <row r="81" ht="16.5" customHeight="1">
      <c r="A81" s="15" t="s">
        <v>281</v>
      </c>
    </row>
    <row r="82" ht="16.5" customHeight="1">
      <c r="A82" s="18" t="s">
        <v>148</v>
      </c>
    </row>
    <row r="83" ht="16.5" customHeight="1" thickBot="1"/>
    <row r="84" spans="2:10" ht="16.5" customHeight="1">
      <c r="B84" s="75" t="s">
        <v>75</v>
      </c>
      <c r="C84" s="76"/>
      <c r="D84" s="77"/>
      <c r="E84" s="76"/>
      <c r="F84" s="76"/>
      <c r="G84" s="76"/>
      <c r="H84" s="76"/>
      <c r="I84" s="76"/>
      <c r="J84" s="78"/>
    </row>
    <row r="85" spans="2:10" ht="16.5" customHeight="1">
      <c r="B85" s="79"/>
      <c r="D85" s="80"/>
      <c r="E85" s="80"/>
      <c r="F85" s="80"/>
      <c r="G85" s="80"/>
      <c r="H85" s="80"/>
      <c r="I85" s="80"/>
      <c r="J85" s="81"/>
    </row>
    <row r="86" spans="2:10" ht="24.75" customHeight="1">
      <c r="B86" s="79"/>
      <c r="C86" s="169" t="s">
        <v>295</v>
      </c>
      <c r="D86" s="331" t="s">
        <v>296</v>
      </c>
      <c r="E86" s="332"/>
      <c r="F86" s="332"/>
      <c r="G86" s="332"/>
      <c r="H86" s="332"/>
      <c r="I86" s="80"/>
      <c r="J86" s="81"/>
    </row>
    <row r="87" spans="2:10" ht="16.5" customHeight="1">
      <c r="B87" s="79"/>
      <c r="C87" s="150"/>
      <c r="D87" s="80"/>
      <c r="E87" s="80"/>
      <c r="F87" s="80"/>
      <c r="G87" s="80"/>
      <c r="H87" s="80"/>
      <c r="I87" s="80"/>
      <c r="J87" s="81"/>
    </row>
    <row r="88" spans="2:10" ht="16.5" customHeight="1" thickBot="1">
      <c r="B88" s="82"/>
      <c r="C88" s="83"/>
      <c r="D88" s="83"/>
      <c r="E88" s="83"/>
      <c r="F88" s="83"/>
      <c r="G88" s="83"/>
      <c r="H88" s="83"/>
      <c r="I88" s="83"/>
      <c r="J88" s="84"/>
    </row>
    <row r="89" ht="16.5" customHeight="1"/>
  </sheetData>
  <sheetProtection sheet="1" objects="1" scenarios="1" selectLockedCells="1" selectUnlockedCells="1"/>
  <mergeCells count="11">
    <mergeCell ref="C79:I79"/>
    <mergeCell ref="C7:H7"/>
    <mergeCell ref="H65:K65"/>
    <mergeCell ref="D86:H86"/>
    <mergeCell ref="A1:N1"/>
    <mergeCell ref="B8:H8"/>
    <mergeCell ref="C4:H4"/>
    <mergeCell ref="C5:H5"/>
    <mergeCell ref="J3:L5"/>
    <mergeCell ref="C3:H3"/>
    <mergeCell ref="C78:I78"/>
  </mergeCells>
  <hyperlinks>
    <hyperlink ref="H65" r:id="rId1" display="kokutaisyunki@aichi-rk.jp"/>
    <hyperlink ref="D86" r:id="rId2" display="toiawase.aichi@gmail.com"/>
  </hyperlinks>
  <printOptions/>
  <pageMargins left="0.7" right="0.7" top="0.75" bottom="0.75" header="0.3" footer="0.3"/>
  <pageSetup fitToHeight="1" fitToWidth="1" horizontalDpi="600" verticalDpi="600" orientation="portrait" paperSize="9" scale="55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9" sqref="E19"/>
    </sheetView>
  </sheetViews>
  <sheetFormatPr defaultColWidth="9.140625" defaultRowHeight="15"/>
  <cols>
    <col min="6" max="6" width="13.140625" style="0" bestFit="1" customWidth="1"/>
    <col min="8" max="8" width="13.7109375" style="0" bestFit="1" customWidth="1"/>
    <col min="21" max="21" width="26.28125" style="0" bestFit="1" customWidth="1"/>
    <col min="22" max="22" width="18.8515625" style="0" bestFit="1" customWidth="1"/>
  </cols>
  <sheetData>
    <row r="1" spans="1:34" ht="13.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s="8" t="s">
        <v>15</v>
      </c>
      <c r="O1" s="8" t="s">
        <v>16</v>
      </c>
      <c r="P1" s="8" t="s">
        <v>17</v>
      </c>
      <c r="Q1" s="8" t="s">
        <v>18</v>
      </c>
      <c r="R1" s="8" t="s">
        <v>19</v>
      </c>
      <c r="S1" s="8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33</v>
      </c>
      <c r="AG1" t="s">
        <v>34</v>
      </c>
      <c r="AH1" t="s">
        <v>35</v>
      </c>
    </row>
    <row r="2" spans="1:34" ht="13.5">
      <c r="A2">
        <f>IF(E2="","",I2*1000000+'①団体情報入力'!$D$3*1000+'②選手情報入力'!A10)</f>
      </c>
      <c r="B2">
        <f>IF(E2="","",'①団体情報入力'!$D$3)</f>
      </c>
      <c r="E2">
        <f>IF('②選手情報入力'!C10="","",'②選手情報入力'!C10)</f>
      </c>
      <c r="F2">
        <f>IF(E2="","",'②選手情報入力'!D10)</f>
      </c>
      <c r="G2">
        <f>IF(E2="","",'②選手情報入力'!E10)</f>
      </c>
      <c r="H2">
        <f>IF(E2="","",F2)</f>
      </c>
      <c r="I2">
        <f>IF(E2="","",IF('②選手情報入力'!G10="男",1,2))</f>
      </c>
      <c r="J2">
        <f>IF(E2="","",IF('②選手情報入力'!H10="","",'②選手情報入力'!H10))</f>
      </c>
      <c r="L2">
        <f>IF(E2="","",0)</f>
      </c>
      <c r="M2">
        <f>IF(E2="","","愛知")</f>
      </c>
      <c r="O2">
        <f>IF(E2="","",IF('②選手情報入力'!I10="","",IF(I2=1,VLOOKUP('②選手情報入力'!I10,'種目情報'!$A$4:$B$29,2,FALSE),VLOOKUP('②選手情報入力'!I10,'種目情報'!$E$4:$F$24,2,FALSE))))</f>
      </c>
      <c r="P2">
        <f>IF(E2="","",IF('②選手情報入力'!J10="","",'②選手情報入力'!J10))</f>
      </c>
      <c r="Q2" s="29">
        <f>IF(E2="","",IF('②選手情報入力'!I10="","",0))</f>
      </c>
      <c r="R2">
        <f>IF(E2="","",IF('②選手情報入力'!I10="","",IF(I2=1,VLOOKUP('②選手情報入力'!I10,'種目情報'!$A$4:$C$29,3,FALSE),VLOOKUP('②選手情報入力'!I10,'種目情報'!$E$4:$G$24,3,FALSE))))</f>
      </c>
      <c r="S2">
        <f>IF(E2="","",IF('②選手情報入力'!K10="","",IF(I2=1,VLOOKUP('②選手情報入力'!K10,'種目情報'!$A$4:$B$29,2,FALSE),VLOOKUP('②選手情報入力'!K10,'種目情報'!$E$4:$F$24,2,FALSE))))</f>
      </c>
      <c r="T2">
        <f>IF(E2="","",IF('②選手情報入力'!L10="","",'②選手情報入力'!L10))</f>
      </c>
      <c r="U2" s="29">
        <f>IF(E2="","",IF('②選手情報入力'!K10="","",0))</f>
      </c>
      <c r="V2">
        <f>IF(E2="","",IF('②選手情報入力'!K10="","",IF(I2=1,VLOOKUP('②選手情報入力'!K10,'種目情報'!$A$4:$C$29,3,FALSE),VLOOKUP('②選手情報入力'!K10,'種目情報'!$E$4:$G$24,3,FALSE))))</f>
      </c>
      <c r="W2">
        <f>IF(E2="","",IF(②選手情報入力!#REF!="","",IF(I2=1,VLOOKUP(②選手情報入力!#REF!,'種目情報'!$A$4:$B$29,2,FALSE),VLOOKUP(②選手情報入力!#REF!,'種目情報'!$E$4:$F$24,2,FALSE))))</f>
      </c>
      <c r="X2">
        <f>IF(E2="","",IF(②選手情報入力!#REF!="","",②選手情報入力!#REF!))</f>
      </c>
      <c r="Y2" s="29">
        <f>IF(E2="","",IF(②選手情報入力!#REF!="","",0))</f>
      </c>
      <c r="Z2">
        <f>IF(E2="","",IF(②選手情報入力!#REF!="","",IF(I2=1,VLOOKUP(②選手情報入力!#REF!,'種目情報'!$A$4:$C$29,3,FALSE),VLOOKUP(②選手情報入力!#REF!,'種目情報'!$E$4:$G$24,3,FALSE))))</f>
      </c>
      <c r="AA2">
        <f>IF(E2="","",IF(②選手情報入力!#REF!="","",IF(I2=1,'種目情報'!$J$4,'種目情報'!$J$6)))</f>
      </c>
      <c r="AB2">
        <f>IF(E2="","",IF(②選手情報入力!#REF!="","",IF(I2=1,IF(②選手情報入力!#REF!="","",②選手情報入力!#REF!),IF(②選手情報入力!#REF!="","",②選手情報入力!#REF!))))</f>
      </c>
      <c r="AC2">
        <f>IF(E2="","",IF(②選手情報入力!#REF!="","",0))</f>
      </c>
      <c r="AD2">
        <f>IF(E2="","",IF(②選手情報入力!#REF!="","",2))</f>
      </c>
      <c r="AE2">
        <f>IF(E2="","",IF(②選手情報入力!#REF!="","",IF(I2=1,'種目情報'!$J$5,'種目情報'!$J$7)))</f>
      </c>
      <c r="AF2">
        <f>IF(E2="","",IF(②選手情報入力!#REF!="","",IF(I2=1,IF(②選手情報入力!#REF!="","",②選手情報入力!#REF!),IF(②選手情報入力!#REF!="","",②選手情報入力!#REF!))))</f>
      </c>
      <c r="AG2">
        <f>IF(E2="","",IF(②選手情報入力!#REF!="","",0))</f>
      </c>
      <c r="AH2">
        <f>IF(E2="","",IF(②選手情報入力!#REF!="","",2))</f>
      </c>
    </row>
    <row r="3" spans="1:34" ht="13.5">
      <c r="A3">
        <f>IF(E3="","",I3*1000000+'①団体情報入力'!$D$3*1000+'②選手情報入力'!A11)</f>
      </c>
      <c r="B3">
        <f>IF(E3="","",'①団体情報入力'!$D$3)</f>
      </c>
      <c r="E3">
        <f>IF('②選手情報入力'!C11="","",'②選手情報入力'!C11)</f>
      </c>
      <c r="F3">
        <f>IF(E3="","",'②選手情報入力'!D11)</f>
      </c>
      <c r="G3">
        <f>IF(E3="","",'②選手情報入力'!E11)</f>
      </c>
      <c r="H3">
        <f aca="true" t="shared" si="0" ref="H3:H17">IF(E3="","",F3)</f>
      </c>
      <c r="I3">
        <f>IF(E3="","",IF('②選手情報入力'!G11="男",1,2))</f>
      </c>
      <c r="J3">
        <f>IF(E3="","",IF('②選手情報入力'!H11="","",'②選手情報入力'!H11))</f>
      </c>
      <c r="L3">
        <f aca="true" t="shared" si="1" ref="L3:L17">IF(E3="","",0)</f>
      </c>
      <c r="M3">
        <f aca="true" t="shared" si="2" ref="M3:M17">IF(E3="","","愛知")</f>
      </c>
      <c r="O3">
        <f>IF(E3="","",IF('②選手情報入力'!I11="","",IF(I3=1,VLOOKUP('②選手情報入力'!I11,'種目情報'!$A$4:$B$29,2,FALSE),VLOOKUP('②選手情報入力'!I11,'種目情報'!$E$4:$F$24,2,FALSE))))</f>
      </c>
      <c r="P3">
        <f>IF(E3="","",IF('②選手情報入力'!J11="","",'②選手情報入力'!J11))</f>
      </c>
      <c r="Q3" s="29">
        <f>IF(E3="","",IF('②選手情報入力'!I11="","",0))</f>
      </c>
      <c r="R3">
        <f>IF(E3="","",IF('②選手情報入力'!I11="","",IF(I3=1,VLOOKUP('②選手情報入力'!I11,'種目情報'!$A$4:$C$29,3,FALSE),VLOOKUP('②選手情報入力'!I11,'種目情報'!$E$4:$G$24,3,FALSE))))</f>
      </c>
      <c r="S3">
        <f>IF(E3="","",IF('②選手情報入力'!K11="","",IF(I3=1,VLOOKUP('②選手情報入力'!K11,'種目情報'!$A$4:$B$29,2,FALSE),VLOOKUP('②選手情報入力'!K11,'種目情報'!$E$4:$F$24,2,FALSE))))</f>
      </c>
      <c r="T3">
        <f>IF(E3="","",IF('②選手情報入力'!L11="","",'②選手情報入力'!L11))</f>
      </c>
      <c r="U3" s="29">
        <f>IF(E3="","",IF('②選手情報入力'!K11="","",0))</f>
      </c>
      <c r="V3">
        <f>IF(E3="","",IF('②選手情報入力'!K11="","",IF(I3=1,VLOOKUP('②選手情報入力'!K11,'種目情報'!$A$4:$C$29,3,FALSE),VLOOKUP('②選手情報入力'!K11,'種目情報'!$E$4:$G$24,3,FALSE))))</f>
      </c>
      <c r="W3">
        <f>IF(E3="","",IF(②選手情報入力!#REF!="","",IF(I3=1,VLOOKUP(②選手情報入力!#REF!,'種目情報'!$A$4:$B$29,2,FALSE),VLOOKUP(②選手情報入力!#REF!,'種目情報'!$E$4:$F$24,2,FALSE))))</f>
      </c>
      <c r="X3">
        <f>IF(E3="","",IF(②選手情報入力!#REF!="","",②選手情報入力!#REF!))</f>
      </c>
      <c r="Y3" s="29">
        <f>IF(E3="","",IF(②選手情報入力!#REF!="","",0))</f>
      </c>
      <c r="Z3">
        <f>IF(E3="","",IF(②選手情報入力!#REF!="","",IF(I3=1,VLOOKUP(②選手情報入力!#REF!,'種目情報'!$A$4:$C$29,3,FALSE),VLOOKUP(②選手情報入力!#REF!,'種目情報'!$E$4:$G$24,3,FALSE))))</f>
      </c>
      <c r="AA3">
        <f>IF(E3="","",IF(②選手情報入力!#REF!="","",IF(I3=1,'種目情報'!$J$4,'種目情報'!$J$6)))</f>
      </c>
      <c r="AB3">
        <f>IF(E3="","",IF(②選手情報入力!#REF!="","",IF(I3=1,IF(②選手情報入力!#REF!="","",②選手情報入力!#REF!),IF(②選手情報入力!#REF!="","",②選手情報入力!#REF!))))</f>
      </c>
      <c r="AC3">
        <f>IF(E3="","",IF(②選手情報入力!#REF!="","",0))</f>
      </c>
      <c r="AD3">
        <f>IF(E3="","",IF(②選手情報入力!#REF!="","",2))</f>
      </c>
      <c r="AE3">
        <f>IF(E3="","",IF(②選手情報入力!#REF!="","",IF(I3=1,'種目情報'!$J$5,'種目情報'!$J$7)))</f>
      </c>
      <c r="AF3">
        <f>IF(E3="","",IF(②選手情報入力!#REF!="","",IF(I3=1,IF(②選手情報入力!#REF!="","",②選手情報入力!#REF!),IF(②選手情報入力!#REF!="","",②選手情報入力!#REF!))))</f>
      </c>
      <c r="AG3">
        <f>IF(E3="","",IF(②選手情報入力!#REF!="","",0))</f>
      </c>
      <c r="AH3">
        <f>IF(E3="","",IF(②選手情報入力!#REF!="","",2))</f>
      </c>
    </row>
    <row r="4" spans="1:34" ht="13.5">
      <c r="A4">
        <f>IF(E4="","",I4*1000000+'①団体情報入力'!$D$3*1000+'②選手情報入力'!A12)</f>
      </c>
      <c r="B4">
        <f>IF(E4="","",'①団体情報入力'!$D$3)</f>
      </c>
      <c r="E4">
        <f>IF('②選手情報入力'!C12="","",'②選手情報入力'!C12)</f>
      </c>
      <c r="F4">
        <f>IF(E4="","",'②選手情報入力'!D12)</f>
      </c>
      <c r="G4">
        <f>IF(E4="","",'②選手情報入力'!E12)</f>
      </c>
      <c r="H4">
        <f t="shared" si="0"/>
      </c>
      <c r="I4">
        <f>IF(E4="","",IF('②選手情報入力'!G12="男",1,2))</f>
      </c>
      <c r="J4">
        <f>IF(E4="","",IF('②選手情報入力'!H12="","",'②選手情報入力'!H12))</f>
      </c>
      <c r="L4">
        <f t="shared" si="1"/>
      </c>
      <c r="M4">
        <f t="shared" si="2"/>
      </c>
      <c r="O4">
        <f>IF(E4="","",IF('②選手情報入力'!I12="","",IF(I4=1,VLOOKUP('②選手情報入力'!I12,'種目情報'!$A$4:$B$29,2,FALSE),VLOOKUP('②選手情報入力'!I12,'種目情報'!$E$4:$F$24,2,FALSE))))</f>
      </c>
      <c r="P4">
        <f>IF(E4="","",IF('②選手情報入力'!J12="","",'②選手情報入力'!J12))</f>
      </c>
      <c r="Q4" s="29">
        <f>IF(E4="","",IF('②選手情報入力'!I12="","",0))</f>
      </c>
      <c r="R4">
        <f>IF(E4="","",IF('②選手情報入力'!I12="","",IF(I4=1,VLOOKUP('②選手情報入力'!I12,'種目情報'!$A$4:$C$29,3,FALSE),VLOOKUP('②選手情報入力'!I12,'種目情報'!$E$4:$G$24,3,FALSE))))</f>
      </c>
      <c r="S4">
        <f>IF(E4="","",IF('②選手情報入力'!K12="","",IF(I4=1,VLOOKUP('②選手情報入力'!K12,'種目情報'!$A$4:$B$29,2,FALSE),VLOOKUP('②選手情報入力'!K12,'種目情報'!$E$4:$F$24,2,FALSE))))</f>
      </c>
      <c r="T4">
        <f>IF(E4="","",IF('②選手情報入力'!L12="","",'②選手情報入力'!L12))</f>
      </c>
      <c r="U4" s="29">
        <f>IF(E4="","",IF('②選手情報入力'!K12="","",0))</f>
      </c>
      <c r="V4">
        <f>IF(E4="","",IF('②選手情報入力'!K12="","",IF(I4=1,VLOOKUP('②選手情報入力'!K12,'種目情報'!$A$4:$C$29,3,FALSE),VLOOKUP('②選手情報入力'!K12,'種目情報'!$E$4:$G$24,3,FALSE))))</f>
      </c>
      <c r="W4">
        <f>IF(E4="","",IF(②選手情報入力!#REF!="","",IF(I4=1,VLOOKUP(②選手情報入力!#REF!,'種目情報'!$A$4:$B$29,2,FALSE),VLOOKUP(②選手情報入力!#REF!,'種目情報'!$E$4:$F$24,2,FALSE))))</f>
      </c>
      <c r="X4">
        <f>IF(E4="","",IF(②選手情報入力!#REF!="","",②選手情報入力!#REF!))</f>
      </c>
      <c r="Y4" s="29">
        <f>IF(E4="","",IF(②選手情報入力!#REF!="","",0))</f>
      </c>
      <c r="Z4">
        <f>IF(E4="","",IF(②選手情報入力!#REF!="","",IF(I4=1,VLOOKUP(②選手情報入力!#REF!,'種目情報'!$A$4:$C$29,3,FALSE),VLOOKUP(②選手情報入力!#REF!,'種目情報'!$E$4:$G$24,3,FALSE))))</f>
      </c>
      <c r="AA4">
        <f>IF(E4="","",IF(②選手情報入力!#REF!="","",IF(I4=1,'種目情報'!$J$4,'種目情報'!$J$6)))</f>
      </c>
      <c r="AB4">
        <f>IF(E4="","",IF(②選手情報入力!#REF!="","",IF(I4=1,IF(②選手情報入力!#REF!="","",②選手情報入力!#REF!),IF(②選手情報入力!#REF!="","",②選手情報入力!#REF!))))</f>
      </c>
      <c r="AC4">
        <f>IF(E4="","",IF(②選手情報入力!#REF!="","",0))</f>
      </c>
      <c r="AD4">
        <f>IF(E4="","",IF(②選手情報入力!#REF!="","",2))</f>
      </c>
      <c r="AE4">
        <f>IF(E4="","",IF(②選手情報入力!#REF!="","",IF(I4=1,'種目情報'!$J$5,'種目情報'!$J$7)))</f>
      </c>
      <c r="AF4">
        <f>IF(E4="","",IF(②選手情報入力!#REF!="","",IF(I4=1,IF(②選手情報入力!#REF!="","",②選手情報入力!#REF!),IF(②選手情報入力!#REF!="","",②選手情報入力!#REF!))))</f>
      </c>
      <c r="AG4">
        <f>IF(E4="","",IF(②選手情報入力!#REF!="","",0))</f>
      </c>
      <c r="AH4">
        <f>IF(E4="","",IF(②選手情報入力!#REF!="","",2))</f>
      </c>
    </row>
    <row r="5" spans="1:34" ht="13.5">
      <c r="A5">
        <f>IF(E5="","",I5*1000000+'①団体情報入力'!$D$3*1000+'②選手情報入力'!A13)</f>
      </c>
      <c r="B5">
        <f>IF(E5="","",'①団体情報入力'!$D$3)</f>
      </c>
      <c r="E5">
        <f>IF('②選手情報入力'!C13="","",'②選手情報入力'!C13)</f>
      </c>
      <c r="F5">
        <f>IF(E5="","",'②選手情報入力'!D13)</f>
      </c>
      <c r="G5">
        <f>IF(E5="","",'②選手情報入力'!E13)</f>
      </c>
      <c r="H5">
        <f t="shared" si="0"/>
      </c>
      <c r="I5">
        <f>IF(E5="","",IF('②選手情報入力'!G13="男",1,2))</f>
      </c>
      <c r="J5">
        <f>IF(E5="","",IF('②選手情報入力'!H13="","",'②選手情報入力'!H13))</f>
      </c>
      <c r="L5">
        <f t="shared" si="1"/>
      </c>
      <c r="M5">
        <f t="shared" si="2"/>
      </c>
      <c r="O5">
        <f>IF(E5="","",IF('②選手情報入力'!I13="","",IF(I5=1,VLOOKUP('②選手情報入力'!I13,'種目情報'!$A$4:$B$29,2,FALSE),VLOOKUP('②選手情報入力'!I13,'種目情報'!$E$4:$F$24,2,FALSE))))</f>
      </c>
      <c r="P5">
        <f>IF(E5="","",IF('②選手情報入力'!J13="","",'②選手情報入力'!J13))</f>
      </c>
      <c r="Q5" s="29">
        <f>IF(E5="","",IF('②選手情報入力'!I13="","",0))</f>
      </c>
      <c r="R5">
        <f>IF(E5="","",IF('②選手情報入力'!I13="","",IF(I5=1,VLOOKUP('②選手情報入力'!I13,'種目情報'!$A$4:$C$29,3,FALSE),VLOOKUP('②選手情報入力'!I13,'種目情報'!$E$4:$G$24,3,FALSE))))</f>
      </c>
      <c r="S5">
        <f>IF(E5="","",IF('②選手情報入力'!K13="","",IF(I5=1,VLOOKUP('②選手情報入力'!K13,'種目情報'!$A$4:$B$29,2,FALSE),VLOOKUP('②選手情報入力'!K13,'種目情報'!$E$4:$F$24,2,FALSE))))</f>
      </c>
      <c r="T5">
        <f>IF(E5="","",IF('②選手情報入力'!L13="","",'②選手情報入力'!L13))</f>
      </c>
      <c r="U5" s="29">
        <f>IF(E5="","",IF('②選手情報入力'!K13="","",0))</f>
      </c>
      <c r="V5">
        <f>IF(E5="","",IF('②選手情報入力'!K13="","",IF(I5=1,VLOOKUP('②選手情報入力'!K13,'種目情報'!$A$4:$C$29,3,FALSE),VLOOKUP('②選手情報入力'!K13,'種目情報'!$E$4:$G$24,3,FALSE))))</f>
      </c>
      <c r="W5">
        <f>IF(E5="","",IF(②選手情報入力!#REF!="","",IF(I5=1,VLOOKUP(②選手情報入力!#REF!,'種目情報'!$A$4:$B$29,2,FALSE),VLOOKUP(②選手情報入力!#REF!,'種目情報'!$E$4:$F$24,2,FALSE))))</f>
      </c>
      <c r="X5">
        <f>IF(E5="","",IF(②選手情報入力!#REF!="","",②選手情報入力!#REF!))</f>
      </c>
      <c r="Y5" s="29">
        <f>IF(E5="","",IF(②選手情報入力!#REF!="","",0))</f>
      </c>
      <c r="Z5">
        <f>IF(E5="","",IF(②選手情報入力!#REF!="","",IF(I5=1,VLOOKUP(②選手情報入力!#REF!,'種目情報'!$A$4:$C$29,3,FALSE),VLOOKUP(②選手情報入力!#REF!,'種目情報'!$E$4:$G$24,3,FALSE))))</f>
      </c>
      <c r="AA5">
        <f>IF(E5="","",IF(②選手情報入力!#REF!="","",IF(I5=1,'種目情報'!$J$4,'種目情報'!$J$6)))</f>
      </c>
      <c r="AB5">
        <f>IF(E5="","",IF(②選手情報入力!#REF!="","",IF(I5=1,IF(②選手情報入力!#REF!="","",②選手情報入力!#REF!),IF(②選手情報入力!#REF!="","",②選手情報入力!#REF!))))</f>
      </c>
      <c r="AC5">
        <f>IF(E5="","",IF(②選手情報入力!#REF!="","",0))</f>
      </c>
      <c r="AD5">
        <f>IF(E5="","",IF(②選手情報入力!#REF!="","",2))</f>
      </c>
      <c r="AE5">
        <f>IF(E5="","",IF(②選手情報入力!#REF!="","",IF(I5=1,'種目情報'!$J$5,'種目情報'!$J$7)))</f>
      </c>
      <c r="AF5">
        <f>IF(E5="","",IF(②選手情報入力!#REF!="","",IF(I5=1,IF(②選手情報入力!#REF!="","",②選手情報入力!#REF!),IF(②選手情報入力!#REF!="","",②選手情報入力!#REF!))))</f>
      </c>
      <c r="AG5">
        <f>IF(E5="","",IF(②選手情報入力!#REF!="","",0))</f>
      </c>
      <c r="AH5">
        <f>IF(E5="","",IF(②選手情報入力!#REF!="","",2))</f>
      </c>
    </row>
    <row r="6" spans="1:34" ht="13.5">
      <c r="A6">
        <f>IF(E6="","",I6*1000000+'①団体情報入力'!$D$3*1000+'②選手情報入力'!A14)</f>
      </c>
      <c r="B6">
        <f>IF(E6="","",'①団体情報入力'!$D$3)</f>
      </c>
      <c r="E6">
        <f>IF('②選手情報入力'!C14="","",'②選手情報入力'!C14)</f>
      </c>
      <c r="F6">
        <f>IF(E6="","",'②選手情報入力'!D14)</f>
      </c>
      <c r="G6">
        <f>IF(E6="","",'②選手情報入力'!E14)</f>
      </c>
      <c r="H6">
        <f t="shared" si="0"/>
      </c>
      <c r="I6">
        <f>IF(E6="","",IF('②選手情報入力'!G14="男",1,2))</f>
      </c>
      <c r="J6">
        <f>IF(E6="","",IF('②選手情報入力'!H14="","",'②選手情報入力'!H14))</f>
      </c>
      <c r="L6">
        <f t="shared" si="1"/>
      </c>
      <c r="M6">
        <f t="shared" si="2"/>
      </c>
      <c r="O6">
        <f>IF(E6="","",IF('②選手情報入力'!I14="","",IF(I6=1,VLOOKUP('②選手情報入力'!I14,'種目情報'!$A$4:$B$29,2,FALSE),VLOOKUP('②選手情報入力'!I14,'種目情報'!$E$4:$F$24,2,FALSE))))</f>
      </c>
      <c r="P6">
        <f>IF(E6="","",IF('②選手情報入力'!J14="","",'②選手情報入力'!J14))</f>
      </c>
      <c r="Q6" s="29">
        <f>IF(E6="","",IF('②選手情報入力'!I14="","",0))</f>
      </c>
      <c r="R6">
        <f>IF(E6="","",IF('②選手情報入力'!I14="","",IF(I6=1,VLOOKUP('②選手情報入力'!I14,'種目情報'!$A$4:$C$29,3,FALSE),VLOOKUP('②選手情報入力'!I14,'種目情報'!$E$4:$G$24,3,FALSE))))</f>
      </c>
      <c r="S6">
        <f>IF(E6="","",IF('②選手情報入力'!K14="","",IF(I6=1,VLOOKUP('②選手情報入力'!K14,'種目情報'!$A$4:$B$29,2,FALSE),VLOOKUP('②選手情報入力'!K14,'種目情報'!$E$4:$F$24,2,FALSE))))</f>
      </c>
      <c r="T6">
        <f>IF(E6="","",IF('②選手情報入力'!L14="","",'②選手情報入力'!L14))</f>
      </c>
      <c r="U6" s="29">
        <f>IF(E6="","",IF('②選手情報入力'!K14="","",0))</f>
      </c>
      <c r="V6">
        <f>IF(E6="","",IF('②選手情報入力'!K14="","",IF(I6=1,VLOOKUP('②選手情報入力'!K14,'種目情報'!$A$4:$C$29,3,FALSE),VLOOKUP('②選手情報入力'!K14,'種目情報'!$E$4:$G$24,3,FALSE))))</f>
      </c>
      <c r="W6">
        <f>IF(E6="","",IF(②選手情報入力!#REF!="","",IF(I6=1,VLOOKUP(②選手情報入力!#REF!,'種目情報'!$A$4:$B$29,2,FALSE),VLOOKUP(②選手情報入力!#REF!,'種目情報'!$E$4:$F$24,2,FALSE))))</f>
      </c>
      <c r="X6">
        <f>IF(E6="","",IF(②選手情報入力!#REF!="","",②選手情報入力!#REF!))</f>
      </c>
      <c r="Y6" s="29">
        <f>IF(E6="","",IF(②選手情報入力!#REF!="","",0))</f>
      </c>
      <c r="Z6">
        <f>IF(E6="","",IF(②選手情報入力!#REF!="","",IF(I6=1,VLOOKUP(②選手情報入力!#REF!,'種目情報'!$A$4:$C$29,3,FALSE),VLOOKUP(②選手情報入力!#REF!,'種目情報'!$E$4:$G$24,3,FALSE))))</f>
      </c>
      <c r="AA6">
        <f>IF(E6="","",IF(②選手情報入力!#REF!="","",IF(I6=1,'種目情報'!$J$4,'種目情報'!$J$6)))</f>
      </c>
      <c r="AB6">
        <f>IF(E6="","",IF(②選手情報入力!#REF!="","",IF(I6=1,IF(②選手情報入力!#REF!="","",②選手情報入力!#REF!),IF(②選手情報入力!#REF!="","",②選手情報入力!#REF!))))</f>
      </c>
      <c r="AC6">
        <f>IF(E6="","",IF(②選手情報入力!#REF!="","",0))</f>
      </c>
      <c r="AD6">
        <f>IF(E6="","",IF(②選手情報入力!#REF!="","",2))</f>
      </c>
      <c r="AE6">
        <f>IF(E6="","",IF(②選手情報入力!#REF!="","",IF(I6=1,'種目情報'!$J$5,'種目情報'!$J$7)))</f>
      </c>
      <c r="AF6">
        <f>IF(E6="","",IF(②選手情報入力!#REF!="","",IF(I6=1,IF(②選手情報入力!#REF!="","",②選手情報入力!#REF!),IF(②選手情報入力!#REF!="","",②選手情報入力!#REF!))))</f>
      </c>
      <c r="AG6">
        <f>IF(E6="","",IF(②選手情報入力!#REF!="","",0))</f>
      </c>
      <c r="AH6">
        <f>IF(E6="","",IF(②選手情報入力!#REF!="","",2))</f>
      </c>
    </row>
    <row r="7" spans="1:34" ht="13.5">
      <c r="A7">
        <f>IF(E7="","",I7*1000000+'①団体情報入力'!$D$3*1000+'②選手情報入力'!A15)</f>
      </c>
      <c r="B7">
        <f>IF(E7="","",'①団体情報入力'!$D$3)</f>
      </c>
      <c r="E7">
        <f>IF('②選手情報入力'!C15="","",'②選手情報入力'!C15)</f>
      </c>
      <c r="F7">
        <f>IF(E7="","",'②選手情報入力'!D15)</f>
      </c>
      <c r="G7">
        <f>IF(E7="","",'②選手情報入力'!E15)</f>
      </c>
      <c r="H7">
        <f t="shared" si="0"/>
      </c>
      <c r="I7">
        <f>IF(E7="","",IF('②選手情報入力'!G15="男",1,2))</f>
      </c>
      <c r="J7">
        <f>IF(E7="","",IF('②選手情報入力'!H15="","",'②選手情報入力'!H15))</f>
      </c>
      <c r="L7">
        <f t="shared" si="1"/>
      </c>
      <c r="M7">
        <f t="shared" si="2"/>
      </c>
      <c r="O7">
        <f>IF(E7="","",IF('②選手情報入力'!I15="","",IF(I7=1,VLOOKUP('②選手情報入力'!I15,'種目情報'!$A$4:$B$29,2,FALSE),VLOOKUP('②選手情報入力'!I15,'種目情報'!$E$4:$F$24,2,FALSE))))</f>
      </c>
      <c r="P7">
        <f>IF(E7="","",IF('②選手情報入力'!J15="","",'②選手情報入力'!J15))</f>
      </c>
      <c r="Q7" s="29">
        <f>IF(E7="","",IF('②選手情報入力'!I15="","",0))</f>
      </c>
      <c r="R7">
        <f>IF(E7="","",IF('②選手情報入力'!I15="","",IF(I7=1,VLOOKUP('②選手情報入力'!I15,'種目情報'!$A$4:$C$29,3,FALSE),VLOOKUP('②選手情報入力'!I15,'種目情報'!$E$4:$G$24,3,FALSE))))</f>
      </c>
      <c r="S7">
        <f>IF(E7="","",IF('②選手情報入力'!K15="","",IF(I7=1,VLOOKUP('②選手情報入力'!K15,'種目情報'!$A$4:$B$29,2,FALSE),VLOOKUP('②選手情報入力'!K15,'種目情報'!$E$4:$F$24,2,FALSE))))</f>
      </c>
      <c r="T7">
        <f>IF(E7="","",IF('②選手情報入力'!L15="","",'②選手情報入力'!L15))</f>
      </c>
      <c r="U7" s="29">
        <f>IF(E7="","",IF('②選手情報入力'!K15="","",0))</f>
      </c>
      <c r="V7">
        <f>IF(E7="","",IF('②選手情報入力'!K15="","",IF(I7=1,VLOOKUP('②選手情報入力'!K15,'種目情報'!$A$4:$C$29,3,FALSE),VLOOKUP('②選手情報入力'!K15,'種目情報'!$E$4:$G$24,3,FALSE))))</f>
      </c>
      <c r="W7">
        <f>IF(E7="","",IF(②選手情報入力!#REF!="","",IF(I7=1,VLOOKUP(②選手情報入力!#REF!,'種目情報'!$A$4:$B$29,2,FALSE),VLOOKUP(②選手情報入力!#REF!,'種目情報'!$E$4:$F$24,2,FALSE))))</f>
      </c>
      <c r="X7">
        <f>IF(E7="","",IF(②選手情報入力!#REF!="","",②選手情報入力!#REF!))</f>
      </c>
      <c r="Y7" s="29">
        <f>IF(E7="","",IF(②選手情報入力!#REF!="","",0))</f>
      </c>
      <c r="Z7">
        <f>IF(E7="","",IF(②選手情報入力!#REF!="","",IF(I7=1,VLOOKUP(②選手情報入力!#REF!,'種目情報'!$A$4:$C$29,3,FALSE),VLOOKUP(②選手情報入力!#REF!,'種目情報'!$E$4:$G$24,3,FALSE))))</f>
      </c>
      <c r="AA7">
        <f>IF(E7="","",IF(②選手情報入力!#REF!="","",IF(I7=1,'種目情報'!$J$4,'種目情報'!$J$6)))</f>
      </c>
      <c r="AB7">
        <f>IF(E7="","",IF(②選手情報入力!#REF!="","",IF(I7=1,IF(②選手情報入力!#REF!="","",②選手情報入力!#REF!),IF(②選手情報入力!#REF!="","",②選手情報入力!#REF!))))</f>
      </c>
      <c r="AC7">
        <f>IF(E7="","",IF(②選手情報入力!#REF!="","",0))</f>
      </c>
      <c r="AD7">
        <f>IF(E7="","",IF(②選手情報入力!#REF!="","",2))</f>
      </c>
      <c r="AE7">
        <f>IF(E7="","",IF(②選手情報入力!#REF!="","",IF(I7=1,'種目情報'!$J$5,'種目情報'!$J$7)))</f>
      </c>
      <c r="AF7">
        <f>IF(E7="","",IF(②選手情報入力!#REF!="","",IF(I7=1,IF(②選手情報入力!#REF!="","",②選手情報入力!#REF!),IF(②選手情報入力!#REF!="","",②選手情報入力!#REF!))))</f>
      </c>
      <c r="AG7">
        <f>IF(E7="","",IF(②選手情報入力!#REF!="","",0))</f>
      </c>
      <c r="AH7">
        <f>IF(E7="","",IF(②選手情報入力!#REF!="","",2))</f>
      </c>
    </row>
    <row r="8" spans="1:34" ht="13.5">
      <c r="A8">
        <f>IF(E8="","",I8*1000000+'①団体情報入力'!$D$3*1000+'②選手情報入力'!A16)</f>
      </c>
      <c r="B8">
        <f>IF(E8="","",'①団体情報入力'!$D$3)</f>
      </c>
      <c r="E8">
        <f>IF('②選手情報入力'!C16="","",'②選手情報入力'!C16)</f>
      </c>
      <c r="F8">
        <f>IF(E8="","",'②選手情報入力'!D16)</f>
      </c>
      <c r="G8">
        <f>IF(E8="","",'②選手情報入力'!E16)</f>
      </c>
      <c r="H8">
        <f t="shared" si="0"/>
      </c>
      <c r="I8">
        <f>IF(E8="","",IF('②選手情報入力'!G16="男",1,2))</f>
      </c>
      <c r="J8">
        <f>IF(E8="","",IF('②選手情報入力'!H16="","",'②選手情報入力'!H16))</f>
      </c>
      <c r="L8">
        <f t="shared" si="1"/>
      </c>
      <c r="M8">
        <f t="shared" si="2"/>
      </c>
      <c r="O8">
        <f>IF(E8="","",IF('②選手情報入力'!I16="","",IF(I8=1,VLOOKUP('②選手情報入力'!I16,'種目情報'!$A$4:$B$29,2,FALSE),VLOOKUP('②選手情報入力'!I16,'種目情報'!$E$4:$F$24,2,FALSE))))</f>
      </c>
      <c r="P8">
        <f>IF(E8="","",IF('②選手情報入力'!J16="","",'②選手情報入力'!J16))</f>
      </c>
      <c r="Q8" s="29">
        <f>IF(E8="","",IF('②選手情報入力'!I16="","",0))</f>
      </c>
      <c r="R8">
        <f>IF(E8="","",IF('②選手情報入力'!I16="","",IF(I8=1,VLOOKUP('②選手情報入力'!I16,'種目情報'!$A$4:$C$29,3,FALSE),VLOOKUP('②選手情報入力'!I16,'種目情報'!$E$4:$G$24,3,FALSE))))</f>
      </c>
      <c r="S8">
        <f>IF(E8="","",IF('②選手情報入力'!K16="","",IF(I8=1,VLOOKUP('②選手情報入力'!K16,'種目情報'!$A$4:$B$29,2,FALSE),VLOOKUP('②選手情報入力'!K16,'種目情報'!$E$4:$F$24,2,FALSE))))</f>
      </c>
      <c r="T8">
        <f>IF(E8="","",IF('②選手情報入力'!L16="","",'②選手情報入力'!L16))</f>
      </c>
      <c r="U8" s="29">
        <f>IF(E8="","",IF('②選手情報入力'!K16="","",0))</f>
      </c>
      <c r="V8">
        <f>IF(E8="","",IF('②選手情報入力'!K16="","",IF(I8=1,VLOOKUP('②選手情報入力'!K16,'種目情報'!$A$4:$C$29,3,FALSE),VLOOKUP('②選手情報入力'!K16,'種目情報'!$E$4:$G$24,3,FALSE))))</f>
      </c>
      <c r="W8">
        <f>IF(E8="","",IF(②選手情報入力!#REF!="","",IF(I8=1,VLOOKUP(②選手情報入力!#REF!,'種目情報'!$A$4:$B$29,2,FALSE),VLOOKUP(②選手情報入力!#REF!,'種目情報'!$E$4:$F$24,2,FALSE))))</f>
      </c>
      <c r="X8">
        <f>IF(E8="","",IF(②選手情報入力!#REF!="","",②選手情報入力!#REF!))</f>
      </c>
      <c r="Y8" s="29">
        <f>IF(E8="","",IF(②選手情報入力!#REF!="","",0))</f>
      </c>
      <c r="Z8">
        <f>IF(E8="","",IF(②選手情報入力!#REF!="","",IF(I8=1,VLOOKUP(②選手情報入力!#REF!,'種目情報'!$A$4:$C$29,3,FALSE),VLOOKUP(②選手情報入力!#REF!,'種目情報'!$E$4:$G$24,3,FALSE))))</f>
      </c>
      <c r="AA8">
        <f>IF(E8="","",IF(②選手情報入力!#REF!="","",IF(I8=1,'種目情報'!$J$4,'種目情報'!$J$6)))</f>
      </c>
      <c r="AB8">
        <f>IF(E8="","",IF(②選手情報入力!#REF!="","",IF(I8=1,IF(②選手情報入力!#REF!="","",②選手情報入力!#REF!),IF(②選手情報入力!#REF!="","",②選手情報入力!#REF!))))</f>
      </c>
      <c r="AC8">
        <f>IF(E8="","",IF(②選手情報入力!#REF!="","",0))</f>
      </c>
      <c r="AD8">
        <f>IF(E8="","",IF(②選手情報入力!#REF!="","",2))</f>
      </c>
      <c r="AE8">
        <f>IF(E8="","",IF(②選手情報入力!#REF!="","",IF(I8=1,'種目情報'!$J$5,'種目情報'!$J$7)))</f>
      </c>
      <c r="AF8">
        <f>IF(E8="","",IF(②選手情報入力!#REF!="","",IF(I8=1,IF(②選手情報入力!#REF!="","",②選手情報入力!#REF!),IF(②選手情報入力!#REF!="","",②選手情報入力!#REF!))))</f>
      </c>
      <c r="AG8">
        <f>IF(E8="","",IF(②選手情報入力!#REF!="","",0))</f>
      </c>
      <c r="AH8">
        <f>IF(E8="","",IF(②選手情報入力!#REF!="","",2))</f>
      </c>
    </row>
    <row r="9" spans="1:34" ht="13.5">
      <c r="A9">
        <f>IF(E9="","",I9*1000000+'①団体情報入力'!$D$3*1000+'②選手情報入力'!A17)</f>
      </c>
      <c r="B9">
        <f>IF(E9="","",'①団体情報入力'!$D$3)</f>
      </c>
      <c r="E9">
        <f>IF('②選手情報入力'!C17="","",'②選手情報入力'!C17)</f>
      </c>
      <c r="F9">
        <f>IF(E9="","",'②選手情報入力'!D17)</f>
      </c>
      <c r="G9">
        <f>IF(E9="","",'②選手情報入力'!E17)</f>
      </c>
      <c r="H9">
        <f t="shared" si="0"/>
      </c>
      <c r="I9">
        <f>IF(E9="","",IF('②選手情報入力'!G17="男",1,2))</f>
      </c>
      <c r="J9">
        <f>IF(E9="","",IF('②選手情報入力'!H17="","",'②選手情報入力'!H17))</f>
      </c>
      <c r="L9">
        <f t="shared" si="1"/>
      </c>
      <c r="M9">
        <f t="shared" si="2"/>
      </c>
      <c r="O9">
        <f>IF(E9="","",IF('②選手情報入力'!I17="","",IF(I9=1,VLOOKUP('②選手情報入力'!I17,'種目情報'!$A$4:$B$29,2,FALSE),VLOOKUP('②選手情報入力'!I17,'種目情報'!$E$4:$F$24,2,FALSE))))</f>
      </c>
      <c r="P9">
        <f>IF(E9="","",IF('②選手情報入力'!J17="","",'②選手情報入力'!J17))</f>
      </c>
      <c r="Q9" s="29">
        <f>IF(E9="","",IF('②選手情報入力'!I17="","",0))</f>
      </c>
      <c r="R9">
        <f>IF(E9="","",IF('②選手情報入力'!I17="","",IF(I9=1,VLOOKUP('②選手情報入力'!I17,'種目情報'!$A$4:$C$29,3,FALSE),VLOOKUP('②選手情報入力'!I17,'種目情報'!$E$4:$G$24,3,FALSE))))</f>
      </c>
      <c r="S9">
        <f>IF(E9="","",IF('②選手情報入力'!K17="","",IF(I9=1,VLOOKUP('②選手情報入力'!K17,'種目情報'!$A$4:$B$29,2,FALSE),VLOOKUP('②選手情報入力'!K17,'種目情報'!$E$4:$F$24,2,FALSE))))</f>
      </c>
      <c r="T9">
        <f>IF(E9="","",IF('②選手情報入力'!L17="","",'②選手情報入力'!L17))</f>
      </c>
      <c r="U9" s="29">
        <f>IF(E9="","",IF('②選手情報入力'!K17="","",0))</f>
      </c>
      <c r="V9">
        <f>IF(E9="","",IF('②選手情報入力'!K17="","",IF(I9=1,VLOOKUP('②選手情報入力'!K17,'種目情報'!$A$4:$C$29,3,FALSE),VLOOKUP('②選手情報入力'!K17,'種目情報'!$E$4:$G$24,3,FALSE))))</f>
      </c>
      <c r="W9">
        <f>IF(E9="","",IF(②選手情報入力!#REF!="","",IF(I9=1,VLOOKUP(②選手情報入力!#REF!,'種目情報'!$A$4:$B$29,2,FALSE),VLOOKUP(②選手情報入力!#REF!,'種目情報'!$E$4:$F$24,2,FALSE))))</f>
      </c>
      <c r="X9">
        <f>IF(E9="","",IF(②選手情報入力!#REF!="","",②選手情報入力!#REF!))</f>
      </c>
      <c r="Y9" s="29">
        <f>IF(E9="","",IF(②選手情報入力!#REF!="","",0))</f>
      </c>
      <c r="Z9">
        <f>IF(E9="","",IF(②選手情報入力!#REF!="","",IF(I9=1,VLOOKUP(②選手情報入力!#REF!,'種目情報'!$A$4:$C$29,3,FALSE),VLOOKUP(②選手情報入力!#REF!,'種目情報'!$E$4:$G$24,3,FALSE))))</f>
      </c>
      <c r="AA9">
        <f>IF(E9="","",IF(②選手情報入力!#REF!="","",IF(I9=1,'種目情報'!$J$4,'種目情報'!$J$6)))</f>
      </c>
      <c r="AB9">
        <f>IF(E9="","",IF(②選手情報入力!#REF!="","",IF(I9=1,IF(②選手情報入力!#REF!="","",②選手情報入力!#REF!),IF(②選手情報入力!#REF!="","",②選手情報入力!#REF!))))</f>
      </c>
      <c r="AC9">
        <f>IF(E9="","",IF(②選手情報入力!#REF!="","",0))</f>
      </c>
      <c r="AD9">
        <f>IF(E9="","",IF(②選手情報入力!#REF!="","",2))</f>
      </c>
      <c r="AE9">
        <f>IF(E9="","",IF(②選手情報入力!#REF!="","",IF(I9=1,'種目情報'!$J$5,'種目情報'!$J$7)))</f>
      </c>
      <c r="AF9">
        <f>IF(E9="","",IF(②選手情報入力!#REF!="","",IF(I9=1,IF(②選手情報入力!#REF!="","",②選手情報入力!#REF!),IF(②選手情報入力!#REF!="","",②選手情報入力!#REF!))))</f>
      </c>
      <c r="AG9">
        <f>IF(E9="","",IF(②選手情報入力!#REF!="","",0))</f>
      </c>
      <c r="AH9">
        <f>IF(E9="","",IF(②選手情報入力!#REF!="","",2))</f>
      </c>
    </row>
    <row r="10" spans="1:34" ht="13.5">
      <c r="A10">
        <f>IF(E10="","",I10*1000000+'①団体情報入力'!$D$3*1000+'②選手情報入力'!A18)</f>
      </c>
      <c r="B10">
        <f>IF(E10="","",'①団体情報入力'!$D$3)</f>
      </c>
      <c r="E10">
        <f>IF('②選手情報入力'!C18="","",'②選手情報入力'!C18)</f>
      </c>
      <c r="F10">
        <f>IF(E10="","",'②選手情報入力'!D18)</f>
      </c>
      <c r="G10">
        <f>IF(E10="","",'②選手情報入力'!E18)</f>
      </c>
      <c r="H10">
        <f t="shared" si="0"/>
      </c>
      <c r="I10">
        <f>IF(E10="","",IF('②選手情報入力'!G18="男",1,2))</f>
      </c>
      <c r="J10">
        <f>IF(E10="","",IF('②選手情報入力'!H18="","",'②選手情報入力'!H18))</f>
      </c>
      <c r="L10">
        <f t="shared" si="1"/>
      </c>
      <c r="M10">
        <f t="shared" si="2"/>
      </c>
      <c r="O10">
        <f>IF(E10="","",IF('②選手情報入力'!I18="","",IF(I10=1,VLOOKUP('②選手情報入力'!I18,'種目情報'!$A$4:$B$29,2,FALSE),VLOOKUP('②選手情報入力'!I18,'種目情報'!$E$4:$F$24,2,FALSE))))</f>
      </c>
      <c r="P10">
        <f>IF(E10="","",IF('②選手情報入力'!J18="","",'②選手情報入力'!J18))</f>
      </c>
      <c r="Q10" s="29">
        <f>IF(E10="","",IF('②選手情報入力'!I18="","",0))</f>
      </c>
      <c r="R10">
        <f>IF(E10="","",IF('②選手情報入力'!I18="","",IF(I10=1,VLOOKUP('②選手情報入力'!I18,'種目情報'!$A$4:$C$29,3,FALSE),VLOOKUP('②選手情報入力'!I18,'種目情報'!$E$4:$G$24,3,FALSE))))</f>
      </c>
      <c r="S10">
        <f>IF(E10="","",IF('②選手情報入力'!K18="","",IF(I10=1,VLOOKUP('②選手情報入力'!K18,'種目情報'!$A$4:$B$29,2,FALSE),VLOOKUP('②選手情報入力'!K18,'種目情報'!$E$4:$F$24,2,FALSE))))</f>
      </c>
      <c r="T10">
        <f>IF(E10="","",IF('②選手情報入力'!L18="","",'②選手情報入力'!L18))</f>
      </c>
      <c r="U10" s="29">
        <f>IF(E10="","",IF('②選手情報入力'!K18="","",0))</f>
      </c>
      <c r="V10">
        <f>IF(E10="","",IF('②選手情報入力'!K18="","",IF(I10=1,VLOOKUP('②選手情報入力'!K18,'種目情報'!$A$4:$C$29,3,FALSE),VLOOKUP('②選手情報入力'!K18,'種目情報'!$E$4:$G$24,3,FALSE))))</f>
      </c>
      <c r="W10">
        <f>IF(E10="","",IF(②選手情報入力!#REF!="","",IF(I10=1,VLOOKUP(②選手情報入力!#REF!,'種目情報'!$A$4:$B$29,2,FALSE),VLOOKUP(②選手情報入力!#REF!,'種目情報'!$E$4:$F$24,2,FALSE))))</f>
      </c>
      <c r="X10">
        <f>IF(E10="","",IF(②選手情報入力!#REF!="","",②選手情報入力!#REF!))</f>
      </c>
      <c r="Y10" s="29">
        <f>IF(E10="","",IF(②選手情報入力!#REF!="","",0))</f>
      </c>
      <c r="Z10">
        <f>IF(E10="","",IF(②選手情報入力!#REF!="","",IF(I10=1,VLOOKUP(②選手情報入力!#REF!,'種目情報'!$A$4:$C$29,3,FALSE),VLOOKUP(②選手情報入力!#REF!,'種目情報'!$E$4:$G$24,3,FALSE))))</f>
      </c>
      <c r="AA10">
        <f>IF(E10="","",IF(②選手情報入力!#REF!="","",IF(I10=1,'種目情報'!$J$4,'種目情報'!$J$6)))</f>
      </c>
      <c r="AB10">
        <f>IF(E10="","",IF(②選手情報入力!#REF!="","",IF(I10=1,IF(②選手情報入力!#REF!="","",②選手情報入力!#REF!),IF(②選手情報入力!#REF!="","",②選手情報入力!#REF!))))</f>
      </c>
      <c r="AC10">
        <f>IF(E10="","",IF(②選手情報入力!#REF!="","",0))</f>
      </c>
      <c r="AD10">
        <f>IF(E10="","",IF(②選手情報入力!#REF!="","",2))</f>
      </c>
      <c r="AE10">
        <f>IF(E10="","",IF(②選手情報入力!#REF!="","",IF(I10=1,'種目情報'!$J$5,'種目情報'!$J$7)))</f>
      </c>
      <c r="AF10">
        <f>IF(E10="","",IF(②選手情報入力!#REF!="","",IF(I10=1,IF(②選手情報入力!#REF!="","",②選手情報入力!#REF!),IF(②選手情報入力!#REF!="","",②選手情報入力!#REF!))))</f>
      </c>
      <c r="AG10">
        <f>IF(E10="","",IF(②選手情報入力!#REF!="","",0))</f>
      </c>
      <c r="AH10">
        <f>IF(E10="","",IF(②選手情報入力!#REF!="","",2))</f>
      </c>
    </row>
    <row r="11" spans="1:34" ht="13.5">
      <c r="A11">
        <f>IF(E11="","",I11*1000000+'①団体情報入力'!$D$3*1000+'②選手情報入力'!A19)</f>
      </c>
      <c r="B11">
        <f>IF(E11="","",'①団体情報入力'!$D$3)</f>
      </c>
      <c r="E11">
        <f>IF('②選手情報入力'!C19="","",'②選手情報入力'!C19)</f>
      </c>
      <c r="F11">
        <f>IF(E11="","",'②選手情報入力'!D19)</f>
      </c>
      <c r="G11">
        <f>IF(E11="","",'②選手情報入力'!E19)</f>
      </c>
      <c r="H11">
        <f t="shared" si="0"/>
      </c>
      <c r="I11">
        <f>IF(E11="","",IF('②選手情報入力'!G19="男",1,2))</f>
      </c>
      <c r="J11">
        <f>IF(E11="","",IF('②選手情報入力'!H19="","",'②選手情報入力'!H19))</f>
      </c>
      <c r="L11">
        <f t="shared" si="1"/>
      </c>
      <c r="M11">
        <f t="shared" si="2"/>
      </c>
      <c r="O11">
        <f>IF(E11="","",IF('②選手情報入力'!I19="","",IF(I11=1,VLOOKUP('②選手情報入力'!I19,'種目情報'!$A$4:$B$29,2,FALSE),VLOOKUP('②選手情報入力'!I19,'種目情報'!$E$4:$F$24,2,FALSE))))</f>
      </c>
      <c r="P11">
        <f>IF(E11="","",IF('②選手情報入力'!J19="","",'②選手情報入力'!J19))</f>
      </c>
      <c r="Q11" s="29">
        <f>IF(E11="","",IF('②選手情報入力'!I19="","",0))</f>
      </c>
      <c r="R11">
        <f>IF(E11="","",IF('②選手情報入力'!I19="","",IF(I11=1,VLOOKUP('②選手情報入力'!I19,'種目情報'!$A$4:$C$29,3,FALSE),VLOOKUP('②選手情報入力'!I19,'種目情報'!$E$4:$G$24,3,FALSE))))</f>
      </c>
      <c r="S11">
        <f>IF(E11="","",IF('②選手情報入力'!K19="","",IF(I11=1,VLOOKUP('②選手情報入力'!K19,'種目情報'!$A$4:$B$29,2,FALSE),VLOOKUP('②選手情報入力'!K19,'種目情報'!$E$4:$F$24,2,FALSE))))</f>
      </c>
      <c r="T11">
        <f>IF(E11="","",IF('②選手情報入力'!L19="","",'②選手情報入力'!L19))</f>
      </c>
      <c r="U11" s="29">
        <f>IF(E11="","",IF('②選手情報入力'!K19="","",0))</f>
      </c>
      <c r="V11">
        <f>IF(E11="","",IF('②選手情報入力'!K19="","",IF(I11=1,VLOOKUP('②選手情報入力'!K19,'種目情報'!$A$4:$C$29,3,FALSE),VLOOKUP('②選手情報入力'!K19,'種目情報'!$E$4:$G$24,3,FALSE))))</f>
      </c>
      <c r="W11">
        <f>IF(E11="","",IF(②選手情報入力!#REF!="","",IF(I11=1,VLOOKUP(②選手情報入力!#REF!,'種目情報'!$A$4:$B$29,2,FALSE),VLOOKUP(②選手情報入力!#REF!,'種目情報'!$E$4:$F$24,2,FALSE))))</f>
      </c>
      <c r="X11">
        <f>IF(E11="","",IF(②選手情報入力!#REF!="","",②選手情報入力!#REF!))</f>
      </c>
      <c r="Y11" s="29">
        <f>IF(E11="","",IF(②選手情報入力!#REF!="","",0))</f>
      </c>
      <c r="Z11">
        <f>IF(E11="","",IF(②選手情報入力!#REF!="","",IF(I11=1,VLOOKUP(②選手情報入力!#REF!,'種目情報'!$A$4:$C$29,3,FALSE),VLOOKUP(②選手情報入力!#REF!,'種目情報'!$E$4:$G$24,3,FALSE))))</f>
      </c>
      <c r="AA11">
        <f>IF(E11="","",IF(②選手情報入力!#REF!="","",IF(I11=1,'種目情報'!$J$4,'種目情報'!$J$6)))</f>
      </c>
      <c r="AB11">
        <f>IF(E11="","",IF(②選手情報入力!#REF!="","",IF(I11=1,IF(②選手情報入力!#REF!="","",②選手情報入力!#REF!),IF(②選手情報入力!#REF!="","",②選手情報入力!#REF!))))</f>
      </c>
      <c r="AC11">
        <f>IF(E11="","",IF(②選手情報入力!#REF!="","",0))</f>
      </c>
      <c r="AD11">
        <f>IF(E11="","",IF(②選手情報入力!#REF!="","",2))</f>
      </c>
      <c r="AE11">
        <f>IF(E11="","",IF(②選手情報入力!#REF!="","",IF(I11=1,'種目情報'!$J$5,'種目情報'!$J$7)))</f>
      </c>
      <c r="AF11">
        <f>IF(E11="","",IF(②選手情報入力!#REF!="","",IF(I11=1,IF(②選手情報入力!#REF!="","",②選手情報入力!#REF!),IF(②選手情報入力!#REF!="","",②選手情報入力!#REF!))))</f>
      </c>
      <c r="AG11">
        <f>IF(E11="","",IF(②選手情報入力!#REF!="","",0))</f>
      </c>
      <c r="AH11">
        <f>IF(E11="","",IF(②選手情報入力!#REF!="","",2))</f>
      </c>
    </row>
    <row r="12" spans="1:34" ht="13.5">
      <c r="A12">
        <f>IF(E12="","",I12*1000000+'①団体情報入力'!$D$3*1000+'②選手情報入力'!A20)</f>
      </c>
      <c r="B12">
        <f>IF(E12="","",'①団体情報入力'!$D$3)</f>
      </c>
      <c r="E12">
        <f>IF('②選手情報入力'!C20="","",'②選手情報入力'!C20)</f>
      </c>
      <c r="F12">
        <f>IF(E12="","",'②選手情報入力'!D20)</f>
      </c>
      <c r="G12">
        <f>IF(E12="","",'②選手情報入力'!E20)</f>
      </c>
      <c r="H12">
        <f t="shared" si="0"/>
      </c>
      <c r="I12">
        <f>IF(E12="","",IF('②選手情報入力'!G20="男",1,2))</f>
      </c>
      <c r="J12">
        <f>IF(E12="","",IF('②選手情報入力'!H20="","",'②選手情報入力'!H20))</f>
      </c>
      <c r="L12">
        <f t="shared" si="1"/>
      </c>
      <c r="M12">
        <f t="shared" si="2"/>
      </c>
      <c r="O12">
        <f>IF(E12="","",IF('②選手情報入力'!I20="","",IF(I12=1,VLOOKUP('②選手情報入力'!I20,'種目情報'!$A$4:$B$29,2,FALSE),VLOOKUP('②選手情報入力'!I20,'種目情報'!$E$4:$F$24,2,FALSE))))</f>
      </c>
      <c r="P12">
        <f>IF(E12="","",IF('②選手情報入力'!J20="","",'②選手情報入力'!J20))</f>
      </c>
      <c r="Q12" s="29">
        <f>IF(E12="","",IF('②選手情報入力'!I20="","",0))</f>
      </c>
      <c r="R12">
        <f>IF(E12="","",IF('②選手情報入力'!I20="","",IF(I12=1,VLOOKUP('②選手情報入力'!I20,'種目情報'!$A$4:$C$29,3,FALSE),VLOOKUP('②選手情報入力'!I20,'種目情報'!$E$4:$G$24,3,FALSE))))</f>
      </c>
      <c r="S12">
        <f>IF(E12="","",IF('②選手情報入力'!K20="","",IF(I12=1,VLOOKUP('②選手情報入力'!K20,'種目情報'!$A$4:$B$29,2,FALSE),VLOOKUP('②選手情報入力'!K20,'種目情報'!$E$4:$F$24,2,FALSE))))</f>
      </c>
      <c r="T12">
        <f>IF(E12="","",IF('②選手情報入力'!L20="","",'②選手情報入力'!L20))</f>
      </c>
      <c r="U12" s="29">
        <f>IF(E12="","",IF('②選手情報入力'!K20="","",0))</f>
      </c>
      <c r="V12">
        <f>IF(E12="","",IF('②選手情報入力'!K20="","",IF(I12=1,VLOOKUP('②選手情報入力'!K20,'種目情報'!$A$4:$C$29,3,FALSE),VLOOKUP('②選手情報入力'!K20,'種目情報'!$E$4:$G$24,3,FALSE))))</f>
      </c>
      <c r="W12">
        <f>IF(E12="","",IF(②選手情報入力!#REF!="","",IF(I12=1,VLOOKUP(②選手情報入力!#REF!,'種目情報'!$A$4:$B$29,2,FALSE),VLOOKUP(②選手情報入力!#REF!,'種目情報'!$E$4:$F$24,2,FALSE))))</f>
      </c>
      <c r="X12">
        <f>IF(E12="","",IF(②選手情報入力!#REF!="","",②選手情報入力!#REF!))</f>
      </c>
      <c r="Y12" s="29">
        <f>IF(E12="","",IF(②選手情報入力!#REF!="","",0))</f>
      </c>
      <c r="Z12">
        <f>IF(E12="","",IF(②選手情報入力!#REF!="","",IF(I12=1,VLOOKUP(②選手情報入力!#REF!,'種目情報'!$A$4:$C$29,3,FALSE),VLOOKUP(②選手情報入力!#REF!,'種目情報'!$E$4:$G$24,3,FALSE))))</f>
      </c>
      <c r="AA12">
        <f>IF(E12="","",IF(②選手情報入力!#REF!="","",IF(I12=1,'種目情報'!$J$4,'種目情報'!$J$6)))</f>
      </c>
      <c r="AB12">
        <f>IF(E12="","",IF(②選手情報入力!#REF!="","",IF(I12=1,IF(②選手情報入力!#REF!="","",②選手情報入力!#REF!),IF(②選手情報入力!#REF!="","",②選手情報入力!#REF!))))</f>
      </c>
      <c r="AC12">
        <f>IF(E12="","",IF(②選手情報入力!#REF!="","",0))</f>
      </c>
      <c r="AD12">
        <f>IF(E12="","",IF(②選手情報入力!#REF!="","",2))</f>
      </c>
      <c r="AE12">
        <f>IF(E12="","",IF(②選手情報入力!#REF!="","",IF(I12=1,'種目情報'!$J$5,'種目情報'!$J$7)))</f>
      </c>
      <c r="AF12">
        <f>IF(E12="","",IF(②選手情報入力!#REF!="","",IF(I12=1,IF(②選手情報入力!#REF!="","",②選手情報入力!#REF!),IF(②選手情報入力!#REF!="","",②選手情報入力!#REF!))))</f>
      </c>
      <c r="AG12">
        <f>IF(E12="","",IF(②選手情報入力!#REF!="","",0))</f>
      </c>
      <c r="AH12">
        <f>IF(E12="","",IF(②選手情報入力!#REF!="","",2))</f>
      </c>
    </row>
    <row r="13" spans="1:34" ht="13.5">
      <c r="A13">
        <f>IF(E13="","",I13*1000000+'①団体情報入力'!$D$3*1000+'②選手情報入力'!A21)</f>
      </c>
      <c r="B13">
        <f>IF(E13="","",'①団体情報入力'!$D$3)</f>
      </c>
      <c r="E13">
        <f>IF('②選手情報入力'!C21="","",'②選手情報入力'!C21)</f>
      </c>
      <c r="F13">
        <f>IF(E13="","",'②選手情報入力'!D21)</f>
      </c>
      <c r="G13">
        <f>IF(E13="","",'②選手情報入力'!E21)</f>
      </c>
      <c r="H13">
        <f t="shared" si="0"/>
      </c>
      <c r="I13">
        <f>IF(E13="","",IF('②選手情報入力'!G21="男",1,2))</f>
      </c>
      <c r="J13">
        <f>IF(E13="","",IF('②選手情報入力'!H21="","",'②選手情報入力'!H21))</f>
      </c>
      <c r="L13">
        <f t="shared" si="1"/>
      </c>
      <c r="M13">
        <f t="shared" si="2"/>
      </c>
      <c r="O13">
        <f>IF(E13="","",IF('②選手情報入力'!I21="","",IF(I13=1,VLOOKUP('②選手情報入力'!I21,'種目情報'!$A$4:$B$29,2,FALSE),VLOOKUP('②選手情報入力'!I21,'種目情報'!$E$4:$F$24,2,FALSE))))</f>
      </c>
      <c r="P13">
        <f>IF(E13="","",IF('②選手情報入力'!J21="","",'②選手情報入力'!J21))</f>
      </c>
      <c r="Q13" s="29">
        <f>IF(E13="","",IF('②選手情報入力'!I21="","",0))</f>
      </c>
      <c r="R13">
        <f>IF(E13="","",IF('②選手情報入力'!I21="","",IF(I13=1,VLOOKUP('②選手情報入力'!I21,'種目情報'!$A$4:$C$29,3,FALSE),VLOOKUP('②選手情報入力'!I21,'種目情報'!$E$4:$G$24,3,FALSE))))</f>
      </c>
      <c r="S13">
        <f>IF(E13="","",IF('②選手情報入力'!K21="","",IF(I13=1,VLOOKUP('②選手情報入力'!K21,'種目情報'!$A$4:$B$29,2,FALSE),VLOOKUP('②選手情報入力'!K21,'種目情報'!$E$4:$F$24,2,FALSE))))</f>
      </c>
      <c r="T13">
        <f>IF(E13="","",IF('②選手情報入力'!L21="","",'②選手情報入力'!L21))</f>
      </c>
      <c r="U13" s="29">
        <f>IF(E13="","",IF('②選手情報入力'!K21="","",0))</f>
      </c>
      <c r="V13">
        <f>IF(E13="","",IF('②選手情報入力'!K21="","",IF(I13=1,VLOOKUP('②選手情報入力'!K21,'種目情報'!$A$4:$C$29,3,FALSE),VLOOKUP('②選手情報入力'!K21,'種目情報'!$E$4:$G$24,3,FALSE))))</f>
      </c>
      <c r="W13">
        <f>IF(E13="","",IF(②選手情報入力!#REF!="","",IF(I13=1,VLOOKUP(②選手情報入力!#REF!,'種目情報'!$A$4:$B$29,2,FALSE),VLOOKUP(②選手情報入力!#REF!,'種目情報'!$E$4:$F$24,2,FALSE))))</f>
      </c>
      <c r="X13">
        <f>IF(E13="","",IF(②選手情報入力!#REF!="","",②選手情報入力!#REF!))</f>
      </c>
      <c r="Y13" s="29">
        <f>IF(E13="","",IF(②選手情報入力!#REF!="","",0))</f>
      </c>
      <c r="Z13">
        <f>IF(E13="","",IF(②選手情報入力!#REF!="","",IF(I13=1,VLOOKUP(②選手情報入力!#REF!,'種目情報'!$A$4:$C$29,3,FALSE),VLOOKUP(②選手情報入力!#REF!,'種目情報'!$E$4:$G$24,3,FALSE))))</f>
      </c>
      <c r="AA13">
        <f>IF(E13="","",IF(②選手情報入力!#REF!="","",IF(I13=1,'種目情報'!$J$4,'種目情報'!$J$6)))</f>
      </c>
      <c r="AB13">
        <f>IF(E13="","",IF(②選手情報入力!#REF!="","",IF(I13=1,IF(②選手情報入力!#REF!="","",②選手情報入力!#REF!),IF(②選手情報入力!#REF!="","",②選手情報入力!#REF!))))</f>
      </c>
      <c r="AC13">
        <f>IF(E13="","",IF(②選手情報入力!#REF!="","",0))</f>
      </c>
      <c r="AD13">
        <f>IF(E13="","",IF(②選手情報入力!#REF!="","",2))</f>
      </c>
      <c r="AE13">
        <f>IF(E13="","",IF(②選手情報入力!#REF!="","",IF(I13=1,'種目情報'!$J$5,'種目情報'!$J$7)))</f>
      </c>
      <c r="AF13">
        <f>IF(E13="","",IF(②選手情報入力!#REF!="","",IF(I13=1,IF(②選手情報入力!#REF!="","",②選手情報入力!#REF!),IF(②選手情報入力!#REF!="","",②選手情報入力!#REF!))))</f>
      </c>
      <c r="AG13">
        <f>IF(E13="","",IF(②選手情報入力!#REF!="","",0))</f>
      </c>
      <c r="AH13">
        <f>IF(E13="","",IF(②選手情報入力!#REF!="","",2))</f>
      </c>
    </row>
    <row r="14" spans="1:34" ht="13.5">
      <c r="A14">
        <f>IF(E14="","",I14*1000000+'①団体情報入力'!$D$3*1000+'②選手情報入力'!A22)</f>
      </c>
      <c r="B14">
        <f>IF(E14="","",'①団体情報入力'!$D$3)</f>
      </c>
      <c r="E14">
        <f>IF('②選手情報入力'!C22="","",'②選手情報入力'!C22)</f>
      </c>
      <c r="F14">
        <f>IF(E14="","",'②選手情報入力'!D22)</f>
      </c>
      <c r="G14">
        <f>IF(E14="","",'②選手情報入力'!E22)</f>
      </c>
      <c r="H14">
        <f t="shared" si="0"/>
      </c>
      <c r="I14">
        <f>IF(E14="","",IF('②選手情報入力'!G22="男",1,2))</f>
      </c>
      <c r="J14">
        <f>IF(E14="","",IF('②選手情報入力'!H22="","",'②選手情報入力'!H22))</f>
      </c>
      <c r="L14">
        <f t="shared" si="1"/>
      </c>
      <c r="M14">
        <f t="shared" si="2"/>
      </c>
      <c r="O14">
        <f>IF(E14="","",IF('②選手情報入力'!I22="","",IF(I14=1,VLOOKUP('②選手情報入力'!I22,'種目情報'!$A$4:$B$29,2,FALSE),VLOOKUP('②選手情報入力'!I22,'種目情報'!$E$4:$F$24,2,FALSE))))</f>
      </c>
      <c r="P14">
        <f>IF(E14="","",IF('②選手情報入力'!J22="","",'②選手情報入力'!J22))</f>
      </c>
      <c r="Q14" s="29">
        <f>IF(E14="","",IF('②選手情報入力'!I22="","",0))</f>
      </c>
      <c r="R14">
        <f>IF(E14="","",IF('②選手情報入力'!I22="","",IF(I14=1,VLOOKUP('②選手情報入力'!I22,'種目情報'!$A$4:$C$29,3,FALSE),VLOOKUP('②選手情報入力'!I22,'種目情報'!$E$4:$G$24,3,FALSE))))</f>
      </c>
      <c r="S14">
        <f>IF(E14="","",IF('②選手情報入力'!K22="","",IF(I14=1,VLOOKUP('②選手情報入力'!K22,'種目情報'!$A$4:$B$29,2,FALSE),VLOOKUP('②選手情報入力'!K22,'種目情報'!$E$4:$F$24,2,FALSE))))</f>
      </c>
      <c r="T14">
        <f>IF(E14="","",IF('②選手情報入力'!L22="","",'②選手情報入力'!L22))</f>
      </c>
      <c r="U14" s="29">
        <f>IF(E14="","",IF('②選手情報入力'!K22="","",0))</f>
      </c>
      <c r="V14">
        <f>IF(E14="","",IF('②選手情報入力'!K22="","",IF(I14=1,VLOOKUP('②選手情報入力'!K22,'種目情報'!$A$4:$C$29,3,FALSE),VLOOKUP('②選手情報入力'!K22,'種目情報'!$E$4:$G$24,3,FALSE))))</f>
      </c>
      <c r="W14">
        <f>IF(E14="","",IF(②選手情報入力!#REF!="","",IF(I14=1,VLOOKUP(②選手情報入力!#REF!,'種目情報'!$A$4:$B$29,2,FALSE),VLOOKUP(②選手情報入力!#REF!,'種目情報'!$E$4:$F$24,2,FALSE))))</f>
      </c>
      <c r="X14">
        <f>IF(E14="","",IF(②選手情報入力!#REF!="","",②選手情報入力!#REF!))</f>
      </c>
      <c r="Y14" s="29">
        <f>IF(E14="","",IF(②選手情報入力!#REF!="","",0))</f>
      </c>
      <c r="Z14">
        <f>IF(E14="","",IF(②選手情報入力!#REF!="","",IF(I14=1,VLOOKUP(②選手情報入力!#REF!,'種目情報'!$A$4:$C$29,3,FALSE),VLOOKUP(②選手情報入力!#REF!,'種目情報'!$E$4:$G$24,3,FALSE))))</f>
      </c>
      <c r="AA14">
        <f>IF(E14="","",IF(②選手情報入力!#REF!="","",IF(I14=1,'種目情報'!$J$4,'種目情報'!$J$6)))</f>
      </c>
      <c r="AB14">
        <f>IF(E14="","",IF(②選手情報入力!#REF!="","",IF(I14=1,IF(②選手情報入力!#REF!="","",②選手情報入力!#REF!),IF(②選手情報入力!#REF!="","",②選手情報入力!#REF!))))</f>
      </c>
      <c r="AC14">
        <f>IF(E14="","",IF(②選手情報入力!#REF!="","",0))</f>
      </c>
      <c r="AD14">
        <f>IF(E14="","",IF(②選手情報入力!#REF!="","",2))</f>
      </c>
      <c r="AE14">
        <f>IF(E14="","",IF(②選手情報入力!#REF!="","",IF(I14=1,'種目情報'!$J$5,'種目情報'!$J$7)))</f>
      </c>
      <c r="AF14">
        <f>IF(E14="","",IF(②選手情報入力!#REF!="","",IF(I14=1,IF(②選手情報入力!#REF!="","",②選手情報入力!#REF!),IF(②選手情報入力!#REF!="","",②選手情報入力!#REF!))))</f>
      </c>
      <c r="AG14">
        <f>IF(E14="","",IF(②選手情報入力!#REF!="","",0))</f>
      </c>
      <c r="AH14">
        <f>IF(E14="","",IF(②選手情報入力!#REF!="","",2))</f>
      </c>
    </row>
    <row r="15" spans="1:34" ht="13.5">
      <c r="A15">
        <f>IF(E15="","",I15*1000000+'①団体情報入力'!$D$3*1000+'②選手情報入力'!A23)</f>
      </c>
      <c r="B15">
        <f>IF(E15="","",'①団体情報入力'!$D$3)</f>
      </c>
      <c r="E15">
        <f>IF('②選手情報入力'!C23="","",'②選手情報入力'!C23)</f>
      </c>
      <c r="F15">
        <f>IF(E15="","",'②選手情報入力'!D23)</f>
      </c>
      <c r="G15">
        <f>IF(E15="","",'②選手情報入力'!E23)</f>
      </c>
      <c r="H15">
        <f t="shared" si="0"/>
      </c>
      <c r="I15">
        <f>IF(E15="","",IF('②選手情報入力'!G23="男",1,2))</f>
      </c>
      <c r="J15">
        <f>IF(E15="","",IF('②選手情報入力'!H23="","",'②選手情報入力'!H23))</f>
      </c>
      <c r="L15">
        <f t="shared" si="1"/>
      </c>
      <c r="M15">
        <f t="shared" si="2"/>
      </c>
      <c r="O15">
        <f>IF(E15="","",IF('②選手情報入力'!I23="","",IF(I15=1,VLOOKUP('②選手情報入力'!I23,'種目情報'!$A$4:$B$29,2,FALSE),VLOOKUP('②選手情報入力'!I23,'種目情報'!$E$4:$F$24,2,FALSE))))</f>
      </c>
      <c r="P15">
        <f>IF(E15="","",IF('②選手情報入力'!J23="","",'②選手情報入力'!J23))</f>
      </c>
      <c r="Q15" s="29">
        <f>IF(E15="","",IF('②選手情報入力'!I23="","",0))</f>
      </c>
      <c r="R15">
        <f>IF(E15="","",IF('②選手情報入力'!I23="","",IF(I15=1,VLOOKUP('②選手情報入力'!I23,'種目情報'!$A$4:$C$29,3,FALSE),VLOOKUP('②選手情報入力'!I23,'種目情報'!$E$4:$G$24,3,FALSE))))</f>
      </c>
      <c r="S15">
        <f>IF(E15="","",IF('②選手情報入力'!K23="","",IF(I15=1,VLOOKUP('②選手情報入力'!K23,'種目情報'!$A$4:$B$29,2,FALSE),VLOOKUP('②選手情報入力'!K23,'種目情報'!$E$4:$F$24,2,FALSE))))</f>
      </c>
      <c r="T15">
        <f>IF(E15="","",IF('②選手情報入力'!L23="","",'②選手情報入力'!L23))</f>
      </c>
      <c r="U15" s="29">
        <f>IF(E15="","",IF('②選手情報入力'!K23="","",0))</f>
      </c>
      <c r="V15">
        <f>IF(E15="","",IF('②選手情報入力'!K23="","",IF(I15=1,VLOOKUP('②選手情報入力'!K23,'種目情報'!$A$4:$C$29,3,FALSE),VLOOKUP('②選手情報入力'!K23,'種目情報'!$E$4:$G$24,3,FALSE))))</f>
      </c>
      <c r="W15">
        <f>IF(E15="","",IF(②選手情報入力!#REF!="","",IF(I15=1,VLOOKUP(②選手情報入力!#REF!,'種目情報'!$A$4:$B$29,2,FALSE),VLOOKUP(②選手情報入力!#REF!,'種目情報'!$E$4:$F$24,2,FALSE))))</f>
      </c>
      <c r="X15">
        <f>IF(E15="","",IF(②選手情報入力!#REF!="","",②選手情報入力!#REF!))</f>
      </c>
      <c r="Y15" s="29">
        <f>IF(E15="","",IF(②選手情報入力!#REF!="","",0))</f>
      </c>
      <c r="Z15">
        <f>IF(E15="","",IF(②選手情報入力!#REF!="","",IF(I15=1,VLOOKUP(②選手情報入力!#REF!,'種目情報'!$A$4:$C$29,3,FALSE),VLOOKUP(②選手情報入力!#REF!,'種目情報'!$E$4:$G$24,3,FALSE))))</f>
      </c>
      <c r="AA15">
        <f>IF(E15="","",IF(②選手情報入力!#REF!="","",IF(I15=1,'種目情報'!$J$4,'種目情報'!$J$6)))</f>
      </c>
      <c r="AB15">
        <f>IF(E15="","",IF(②選手情報入力!#REF!="","",IF(I15=1,IF(②選手情報入力!#REF!="","",②選手情報入力!#REF!),IF(②選手情報入力!#REF!="","",②選手情報入力!#REF!))))</f>
      </c>
      <c r="AC15">
        <f>IF(E15="","",IF(②選手情報入力!#REF!="","",0))</f>
      </c>
      <c r="AD15">
        <f>IF(E15="","",IF(②選手情報入力!#REF!="","",2))</f>
      </c>
      <c r="AE15">
        <f>IF(E15="","",IF(②選手情報入力!#REF!="","",IF(I15=1,'種目情報'!$J$5,'種目情報'!$J$7)))</f>
      </c>
      <c r="AF15">
        <f>IF(E15="","",IF(②選手情報入力!#REF!="","",IF(I15=1,IF(②選手情報入力!#REF!="","",②選手情報入力!#REF!),IF(②選手情報入力!#REF!="","",②選手情報入力!#REF!))))</f>
      </c>
      <c r="AG15">
        <f>IF(E15="","",IF(②選手情報入力!#REF!="","",0))</f>
      </c>
      <c r="AH15">
        <f>IF(E15="","",IF(②選手情報入力!#REF!="","",2))</f>
      </c>
    </row>
    <row r="16" spans="1:34" ht="13.5">
      <c r="A16">
        <f>IF(E16="","",I16*1000000+'①団体情報入力'!$D$3*1000+'②選手情報入力'!A24)</f>
      </c>
      <c r="B16">
        <f>IF(E16="","",'①団体情報入力'!$D$3)</f>
      </c>
      <c r="E16">
        <f>IF('②選手情報入力'!C24="","",'②選手情報入力'!C24)</f>
      </c>
      <c r="F16">
        <f>IF(E16="","",'②選手情報入力'!D24)</f>
      </c>
      <c r="G16">
        <f>IF(E16="","",'②選手情報入力'!E24)</f>
      </c>
      <c r="H16">
        <f t="shared" si="0"/>
      </c>
      <c r="I16">
        <f>IF(E16="","",IF('②選手情報入力'!G24="男",1,2))</f>
      </c>
      <c r="J16">
        <f>IF(E16="","",IF('②選手情報入力'!H24="","",'②選手情報入力'!H24))</f>
      </c>
      <c r="L16">
        <f t="shared" si="1"/>
      </c>
      <c r="M16">
        <f t="shared" si="2"/>
      </c>
      <c r="O16">
        <f>IF(E16="","",IF('②選手情報入力'!I24="","",IF(I16=1,VLOOKUP('②選手情報入力'!I24,'種目情報'!$A$4:$B$29,2,FALSE),VLOOKUP('②選手情報入力'!I24,'種目情報'!$E$4:$F$24,2,FALSE))))</f>
      </c>
      <c r="P16">
        <f>IF(E16="","",IF('②選手情報入力'!J24="","",'②選手情報入力'!J24))</f>
      </c>
      <c r="Q16" s="29">
        <f>IF(E16="","",IF('②選手情報入力'!I24="","",0))</f>
      </c>
      <c r="R16">
        <f>IF(E16="","",IF('②選手情報入力'!I24="","",IF(I16=1,VLOOKUP('②選手情報入力'!I24,'種目情報'!$A$4:$C$29,3,FALSE),VLOOKUP('②選手情報入力'!I24,'種目情報'!$E$4:$G$24,3,FALSE))))</f>
      </c>
      <c r="S16">
        <f>IF(E16="","",IF('②選手情報入力'!K24="","",IF(I16=1,VLOOKUP('②選手情報入力'!K24,'種目情報'!$A$4:$B$29,2,FALSE),VLOOKUP('②選手情報入力'!K24,'種目情報'!$E$4:$F$24,2,FALSE))))</f>
      </c>
      <c r="T16">
        <f>IF(E16="","",IF('②選手情報入力'!L24="","",'②選手情報入力'!L24))</f>
      </c>
      <c r="U16" s="29">
        <f>IF(E16="","",IF('②選手情報入力'!K24="","",0))</f>
      </c>
      <c r="V16">
        <f>IF(E16="","",IF('②選手情報入力'!K24="","",IF(I16=1,VLOOKUP('②選手情報入力'!K24,'種目情報'!$A$4:$C$29,3,FALSE),VLOOKUP('②選手情報入力'!K24,'種目情報'!$E$4:$G$24,3,FALSE))))</f>
      </c>
      <c r="W16">
        <f>IF(E16="","",IF(②選手情報入力!#REF!="","",IF(I16=1,VLOOKUP(②選手情報入力!#REF!,'種目情報'!$A$4:$B$29,2,FALSE),VLOOKUP(②選手情報入力!#REF!,'種目情報'!$E$4:$F$24,2,FALSE))))</f>
      </c>
      <c r="X16">
        <f>IF(E16="","",IF(②選手情報入力!#REF!="","",②選手情報入力!#REF!))</f>
      </c>
      <c r="Y16" s="29">
        <f>IF(E16="","",IF(②選手情報入力!#REF!="","",0))</f>
      </c>
      <c r="Z16">
        <f>IF(E16="","",IF(②選手情報入力!#REF!="","",IF(I16=1,VLOOKUP(②選手情報入力!#REF!,'種目情報'!$A$4:$C$29,3,FALSE),VLOOKUP(②選手情報入力!#REF!,'種目情報'!$E$4:$G$24,3,FALSE))))</f>
      </c>
      <c r="AA16">
        <f>IF(E16="","",IF(②選手情報入力!#REF!="","",IF(I16=1,'種目情報'!$J$4,'種目情報'!$J$6)))</f>
      </c>
      <c r="AB16">
        <f>IF(E16="","",IF(②選手情報入力!#REF!="","",IF(I16=1,IF(②選手情報入力!#REF!="","",②選手情報入力!#REF!),IF(②選手情報入力!#REF!="","",②選手情報入力!#REF!))))</f>
      </c>
      <c r="AC16">
        <f>IF(E16="","",IF(②選手情報入力!#REF!="","",0))</f>
      </c>
      <c r="AD16">
        <f>IF(E16="","",IF(②選手情報入力!#REF!="","",2))</f>
      </c>
      <c r="AE16">
        <f>IF(E16="","",IF(②選手情報入力!#REF!="","",IF(I16=1,'種目情報'!$J$5,'種目情報'!$J$7)))</f>
      </c>
      <c r="AF16">
        <f>IF(E16="","",IF(②選手情報入力!#REF!="","",IF(I16=1,IF(②選手情報入力!#REF!="","",②選手情報入力!#REF!),IF(②選手情報入力!#REF!="","",②選手情報入力!#REF!))))</f>
      </c>
      <c r="AG16">
        <f>IF(E16="","",IF(②選手情報入力!#REF!="","",0))</f>
      </c>
      <c r="AH16">
        <f>IF(E16="","",IF(②選手情報入力!#REF!="","",2))</f>
      </c>
    </row>
    <row r="17" spans="1:34" ht="13.5">
      <c r="A17">
        <f>IF(E17="","",I17*1000000+'①団体情報入力'!$D$3*1000+'②選手情報入力'!A25)</f>
      </c>
      <c r="B17">
        <f>IF(E17="","",'①団体情報入力'!$D$3)</f>
      </c>
      <c r="E17">
        <f>IF('②選手情報入力'!C25="","",'②選手情報入力'!C25)</f>
      </c>
      <c r="F17">
        <f>IF(E17="","",'②選手情報入力'!D25)</f>
      </c>
      <c r="G17">
        <f>IF(E17="","",'②選手情報入力'!E25)</f>
      </c>
      <c r="H17">
        <f t="shared" si="0"/>
      </c>
      <c r="I17">
        <f>IF(E17="","",IF('②選手情報入力'!G25="男",1,2))</f>
      </c>
      <c r="J17">
        <f>IF(E17="","",IF('②選手情報入力'!H25="","",'②選手情報入力'!H25))</f>
      </c>
      <c r="L17">
        <f t="shared" si="1"/>
      </c>
      <c r="M17">
        <f t="shared" si="2"/>
      </c>
      <c r="O17">
        <f>IF(E17="","",IF('②選手情報入力'!I25="","",IF(I17=1,VLOOKUP('②選手情報入力'!I25,'種目情報'!$A$4:$B$29,2,FALSE),VLOOKUP('②選手情報入力'!I25,'種目情報'!$E$4:$F$24,2,FALSE))))</f>
      </c>
      <c r="P17">
        <f>IF(E17="","",IF('②選手情報入力'!J25="","",'②選手情報入力'!J25))</f>
      </c>
      <c r="Q17" s="29">
        <f>IF(E17="","",IF('②選手情報入力'!I25="","",0))</f>
      </c>
      <c r="R17">
        <f>IF(E17="","",IF('②選手情報入力'!I25="","",IF(I17=1,VLOOKUP('②選手情報入力'!I25,'種目情報'!$A$4:$C$29,3,FALSE),VLOOKUP('②選手情報入力'!I25,'種目情報'!$E$4:$G$24,3,FALSE))))</f>
      </c>
      <c r="S17">
        <f>IF(E17="","",IF('②選手情報入力'!K25="","",IF(I17=1,VLOOKUP('②選手情報入力'!K25,'種目情報'!$A$4:$B$29,2,FALSE),VLOOKUP('②選手情報入力'!K25,'種目情報'!$E$4:$F$24,2,FALSE))))</f>
      </c>
      <c r="T17">
        <f>IF(E17="","",IF('②選手情報入力'!L25="","",'②選手情報入力'!L25))</f>
      </c>
      <c r="U17" s="29">
        <f>IF(E17="","",IF('②選手情報入力'!K25="","",0))</f>
      </c>
      <c r="V17">
        <f>IF(E17="","",IF('②選手情報入力'!K25="","",IF(I17=1,VLOOKUP('②選手情報入力'!K25,'種目情報'!$A$4:$C$29,3,FALSE),VLOOKUP('②選手情報入力'!K25,'種目情報'!$E$4:$G$24,3,FALSE))))</f>
      </c>
      <c r="W17">
        <f>IF(E17="","",IF(②選手情報入力!#REF!="","",IF(I17=1,VLOOKUP(②選手情報入力!#REF!,'種目情報'!$A$4:$B$29,2,FALSE),VLOOKUP(②選手情報入力!#REF!,'種目情報'!$E$4:$F$24,2,FALSE))))</f>
      </c>
      <c r="X17">
        <f>IF(E17="","",IF(②選手情報入力!#REF!="","",②選手情報入力!#REF!))</f>
      </c>
      <c r="Y17" s="29">
        <f>IF(E17="","",IF(②選手情報入力!#REF!="","",0))</f>
      </c>
      <c r="Z17">
        <f>IF(E17="","",IF(②選手情報入力!#REF!="","",IF(I17=1,VLOOKUP(②選手情報入力!#REF!,'種目情報'!$A$4:$C$29,3,FALSE),VLOOKUP(②選手情報入力!#REF!,'種目情報'!$E$4:$G$24,3,FALSE))))</f>
      </c>
      <c r="AA17">
        <f>IF(E17="","",IF(②選手情報入力!#REF!="","",IF(I17=1,'種目情報'!$J$4,'種目情報'!$J$6)))</f>
      </c>
      <c r="AB17">
        <f>IF(E17="","",IF(②選手情報入力!#REF!="","",IF(I17=1,IF(②選手情報入力!#REF!="","",②選手情報入力!#REF!),IF(②選手情報入力!#REF!="","",②選手情報入力!#REF!))))</f>
      </c>
      <c r="AC17">
        <f>IF(E17="","",IF(②選手情報入力!#REF!="","",0))</f>
      </c>
      <c r="AD17">
        <f>IF(E17="","",IF(②選手情報入力!#REF!="","",2))</f>
      </c>
      <c r="AE17">
        <f>IF(E17="","",IF(②選手情報入力!#REF!="","",IF(I17=1,'種目情報'!$J$5,'種目情報'!$J$7)))</f>
      </c>
      <c r="AF17">
        <f>IF(E17="","",IF(②選手情報入力!#REF!="","",IF(I17=1,IF(②選手情報入力!#REF!="","",②選手情報入力!#REF!),IF(②選手情報入力!#REF!="","",②選手情報入力!#REF!))))</f>
      </c>
      <c r="AG17">
        <f>IF(E17="","",IF(②選手情報入力!#REF!="","",0))</f>
      </c>
      <c r="AH17">
        <f>IF(E17="","",IF(②選手情報入力!#REF!="","",2))</f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4" sqref="D4:F4"/>
    </sheetView>
  </sheetViews>
  <sheetFormatPr defaultColWidth="9.140625" defaultRowHeight="15"/>
  <cols>
    <col min="1" max="1" width="5.7109375" style="3" customWidth="1"/>
    <col min="2" max="2" width="16.140625" style="3" customWidth="1"/>
    <col min="3" max="3" width="5.7109375" style="3" customWidth="1"/>
    <col min="4" max="4" width="16.140625" style="3" customWidth="1"/>
    <col min="5" max="5" width="5.7109375" style="3" customWidth="1"/>
    <col min="6" max="6" width="16.140625" style="3" customWidth="1"/>
    <col min="7" max="7" width="5.7109375" style="3" customWidth="1"/>
    <col min="8" max="8" width="16.140625" style="3" customWidth="1"/>
    <col min="9" max="9" width="4.421875" style="3" customWidth="1"/>
    <col min="10" max="10" width="16.140625" style="3" customWidth="1"/>
    <col min="11" max="11" width="9.00390625" style="3" customWidth="1"/>
    <col min="12" max="12" width="9.00390625" style="3" hidden="1" customWidth="1"/>
    <col min="13" max="13" width="25.421875" style="3" hidden="1" customWidth="1"/>
    <col min="14" max="14" width="11.57421875" style="3" hidden="1" customWidth="1"/>
    <col min="15" max="19" width="9.00390625" style="3" hidden="1" customWidth="1"/>
    <col min="20" max="20" width="9.00390625" style="3" customWidth="1"/>
    <col min="21" max="16384" width="9.00390625" style="3" customWidth="1"/>
  </cols>
  <sheetData>
    <row r="1" ht="17.25">
      <c r="A1" s="10" t="s">
        <v>106</v>
      </c>
    </row>
    <row r="2" ht="14.25" thickBot="1"/>
    <row r="3" spans="2:7" ht="27.75" customHeight="1">
      <c r="B3" s="349" t="s">
        <v>179</v>
      </c>
      <c r="C3" s="350"/>
      <c r="D3" s="357"/>
      <c r="E3" s="358"/>
      <c r="F3" s="359"/>
      <c r="G3" s="190" t="s">
        <v>180</v>
      </c>
    </row>
    <row r="4" spans="2:8" ht="27.75" customHeight="1">
      <c r="B4" s="349" t="s">
        <v>101</v>
      </c>
      <c r="C4" s="350"/>
      <c r="D4" s="360"/>
      <c r="E4" s="361"/>
      <c r="F4" s="362"/>
      <c r="G4" s="5" t="s">
        <v>322</v>
      </c>
      <c r="H4" s="4"/>
    </row>
    <row r="5" spans="2:8" ht="27.75" customHeight="1">
      <c r="B5" s="349" t="s">
        <v>108</v>
      </c>
      <c r="C5" s="350"/>
      <c r="D5" s="351"/>
      <c r="E5" s="352"/>
      <c r="F5" s="353"/>
      <c r="G5" s="5" t="s">
        <v>321</v>
      </c>
      <c r="H5" s="4"/>
    </row>
    <row r="6" spans="2:7" ht="27.75" customHeight="1">
      <c r="B6" s="349" t="s">
        <v>181</v>
      </c>
      <c r="C6" s="350"/>
      <c r="D6" s="351"/>
      <c r="E6" s="352"/>
      <c r="F6" s="353"/>
      <c r="G6" s="5" t="s">
        <v>182</v>
      </c>
    </row>
    <row r="7" spans="2:7" ht="27.75" customHeight="1">
      <c r="B7" s="349" t="s">
        <v>183</v>
      </c>
      <c r="C7" s="350"/>
      <c r="D7" s="363"/>
      <c r="E7" s="364"/>
      <c r="F7" s="365"/>
      <c r="G7" s="5" t="s">
        <v>81</v>
      </c>
    </row>
    <row r="8" spans="2:9" ht="27.75" customHeight="1" thickBot="1">
      <c r="B8" s="349" t="s">
        <v>36</v>
      </c>
      <c r="C8" s="350"/>
      <c r="D8" s="354"/>
      <c r="E8" s="355"/>
      <c r="F8" s="356"/>
      <c r="G8" s="5" t="s">
        <v>118</v>
      </c>
      <c r="I8" s="4"/>
    </row>
    <row r="9" ht="193.5" customHeight="1"/>
    <row r="10" ht="13.5" customHeight="1">
      <c r="A10" s="4"/>
    </row>
    <row r="11" ht="12.75" customHeight="1"/>
    <row r="12" spans="1:13" ht="13.5">
      <c r="A12" s="151"/>
      <c r="B12" s="57"/>
      <c r="C12" s="151"/>
      <c r="D12" s="57"/>
      <c r="E12" s="151"/>
      <c r="F12" s="57"/>
      <c r="G12" s="151"/>
      <c r="H12" s="57"/>
      <c r="M12"/>
    </row>
    <row r="13" spans="1:13" ht="13.5">
      <c r="A13" s="151"/>
      <c r="B13" s="57"/>
      <c r="C13" s="151"/>
      <c r="D13" s="57"/>
      <c r="E13" s="151"/>
      <c r="F13" s="57"/>
      <c r="G13" s="151"/>
      <c r="H13" s="57"/>
      <c r="M13"/>
    </row>
    <row r="14" spans="1:13" ht="13.5">
      <c r="A14" s="151"/>
      <c r="B14" s="57"/>
      <c r="C14" s="151"/>
      <c r="D14" s="57"/>
      <c r="E14" s="151"/>
      <c r="F14" s="57"/>
      <c r="G14" s="151"/>
      <c r="H14" s="57"/>
      <c r="M14"/>
    </row>
    <row r="15" spans="1:13" ht="13.5">
      <c r="A15" s="151"/>
      <c r="B15" s="57"/>
      <c r="C15" s="151"/>
      <c r="D15" s="57"/>
      <c r="E15" s="151"/>
      <c r="F15" s="57"/>
      <c r="G15" s="151"/>
      <c r="H15" s="57"/>
      <c r="M15"/>
    </row>
    <row r="16" spans="1:13" ht="13.5">
      <c r="A16" s="151"/>
      <c r="B16" s="57"/>
      <c r="C16" s="151"/>
      <c r="D16" s="57"/>
      <c r="E16" s="151"/>
      <c r="F16" s="57"/>
      <c r="G16" s="151"/>
      <c r="H16" s="57"/>
      <c r="M16"/>
    </row>
    <row r="17" spans="1:13" ht="13.5">
      <c r="A17" s="151"/>
      <c r="B17" s="57"/>
      <c r="C17" s="151"/>
      <c r="D17" s="57"/>
      <c r="E17" s="151"/>
      <c r="F17" s="57"/>
      <c r="G17" s="151"/>
      <c r="H17" s="57"/>
      <c r="M17"/>
    </row>
    <row r="18" spans="1:13" ht="13.5">
      <c r="A18" s="151"/>
      <c r="B18" s="57"/>
      <c r="C18" s="151"/>
      <c r="D18" s="57"/>
      <c r="E18" s="151"/>
      <c r="F18" s="57"/>
      <c r="G18" s="151"/>
      <c r="H18" s="57"/>
      <c r="M18"/>
    </row>
    <row r="19" spans="1:13" ht="13.5">
      <c r="A19" s="151"/>
      <c r="B19" s="57"/>
      <c r="C19" s="151"/>
      <c r="D19" s="57"/>
      <c r="E19" s="151"/>
      <c r="F19" s="57"/>
      <c r="G19" s="151"/>
      <c r="H19" s="57"/>
      <c r="M19"/>
    </row>
    <row r="20" spans="1:13" ht="13.5">
      <c r="A20" s="151"/>
      <c r="B20" s="57"/>
      <c r="C20" s="151"/>
      <c r="D20" s="57"/>
      <c r="E20" s="151"/>
      <c r="F20" s="57"/>
      <c r="G20" s="151"/>
      <c r="H20" s="57"/>
      <c r="M20"/>
    </row>
    <row r="21" spans="1:13" ht="13.5">
      <c r="A21" s="151"/>
      <c r="B21" s="57"/>
      <c r="C21" s="151"/>
      <c r="D21" s="57"/>
      <c r="E21" s="151"/>
      <c r="F21" s="57"/>
      <c r="G21" s="151"/>
      <c r="H21" s="57"/>
      <c r="M21"/>
    </row>
    <row r="22" spans="1:13" ht="13.5">
      <c r="A22" s="151"/>
      <c r="B22" s="57"/>
      <c r="C22" s="151"/>
      <c r="D22" s="57"/>
      <c r="E22" s="151"/>
      <c r="F22" s="57"/>
      <c r="G22" s="151"/>
      <c r="H22" s="57"/>
      <c r="M22"/>
    </row>
    <row r="23" spans="1:13" ht="13.5">
      <c r="A23" s="151"/>
      <c r="B23" s="57"/>
      <c r="C23" s="151"/>
      <c r="D23" s="57"/>
      <c r="E23" s="151"/>
      <c r="F23" s="57"/>
      <c r="G23" s="151"/>
      <c r="H23" s="57"/>
      <c r="M23"/>
    </row>
    <row r="24" spans="1:13" ht="13.5">
      <c r="A24" s="151"/>
      <c r="B24" s="57"/>
      <c r="C24" s="151"/>
      <c r="D24" s="57"/>
      <c r="E24" s="151"/>
      <c r="F24" s="57"/>
      <c r="G24" s="151"/>
      <c r="H24" s="57"/>
      <c r="M24"/>
    </row>
    <row r="25" spans="1:13" ht="13.5">
      <c r="A25" s="151"/>
      <c r="B25" s="57"/>
      <c r="C25" s="151"/>
      <c r="D25" s="57"/>
      <c r="E25" s="151"/>
      <c r="F25" s="57"/>
      <c r="G25" s="151"/>
      <c r="H25" s="57"/>
      <c r="M25"/>
    </row>
    <row r="26" spans="1:13" ht="13.5">
      <c r="A26" s="151"/>
      <c r="B26" s="57"/>
      <c r="C26" s="151"/>
      <c r="D26" s="57"/>
      <c r="E26" s="151"/>
      <c r="F26" s="57"/>
      <c r="G26" s="151"/>
      <c r="H26" s="57"/>
      <c r="M26"/>
    </row>
    <row r="27" spans="1:13" ht="13.5">
      <c r="A27" s="151"/>
      <c r="B27" s="57"/>
      <c r="C27" s="151"/>
      <c r="D27" s="57"/>
      <c r="E27" s="151"/>
      <c r="F27" s="57"/>
      <c r="G27" s="151"/>
      <c r="H27" s="57"/>
      <c r="M27"/>
    </row>
    <row r="28" spans="1:13" ht="13.5">
      <c r="A28" s="151"/>
      <c r="B28" s="57"/>
      <c r="C28" s="151"/>
      <c r="D28" s="57"/>
      <c r="E28" s="151"/>
      <c r="F28" s="57"/>
      <c r="G28" s="151"/>
      <c r="H28" s="57"/>
      <c r="M28"/>
    </row>
    <row r="29" spans="1:13" ht="13.5">
      <c r="A29" s="151"/>
      <c r="B29" s="57"/>
      <c r="C29" s="151"/>
      <c r="D29" s="57"/>
      <c r="E29" s="151"/>
      <c r="F29" s="57"/>
      <c r="G29" s="151"/>
      <c r="H29" s="57"/>
      <c r="M29"/>
    </row>
    <row r="30" spans="1:13" ht="13.5">
      <c r="A30" s="151"/>
      <c r="B30" s="57"/>
      <c r="C30" s="151"/>
      <c r="D30" s="57"/>
      <c r="E30" s="151"/>
      <c r="F30" s="57"/>
      <c r="G30" s="151"/>
      <c r="H30" s="57"/>
      <c r="M30"/>
    </row>
    <row r="31" spans="1:13" ht="13.5">
      <c r="A31" s="151"/>
      <c r="B31" s="57"/>
      <c r="C31" s="151"/>
      <c r="D31" s="57"/>
      <c r="E31" s="151"/>
      <c r="F31" s="57"/>
      <c r="G31" s="151"/>
      <c r="H31" s="57"/>
      <c r="M31"/>
    </row>
    <row r="32" spans="1:13" ht="13.5">
      <c r="A32" s="151"/>
      <c r="B32" s="57"/>
      <c r="C32" s="151"/>
      <c r="D32" s="57"/>
      <c r="E32" s="151"/>
      <c r="F32" s="57"/>
      <c r="G32" s="151"/>
      <c r="H32" s="57"/>
      <c r="M32"/>
    </row>
    <row r="33" spans="1:13" ht="13.5">
      <c r="A33" s="151"/>
      <c r="B33" s="57"/>
      <c r="C33" s="151"/>
      <c r="D33" s="57"/>
      <c r="E33" s="151"/>
      <c r="F33" s="57"/>
      <c r="G33" s="151"/>
      <c r="H33" s="57"/>
      <c r="M33"/>
    </row>
    <row r="34" spans="1:13" ht="13.5">
      <c r="A34" s="151"/>
      <c r="B34" s="57"/>
      <c r="C34" s="151"/>
      <c r="D34" s="57"/>
      <c r="E34" s="151"/>
      <c r="F34" s="57"/>
      <c r="G34" s="151"/>
      <c r="H34" s="57"/>
      <c r="M34"/>
    </row>
    <row r="35" spans="1:13" ht="13.5">
      <c r="A35" s="151"/>
      <c r="B35" s="57"/>
      <c r="C35" s="151"/>
      <c r="D35" s="57"/>
      <c r="E35" s="151"/>
      <c r="F35" s="57"/>
      <c r="G35" s="151"/>
      <c r="H35" s="57"/>
      <c r="M35"/>
    </row>
    <row r="36" spans="1:13" ht="13.5">
      <c r="A36" s="151"/>
      <c r="B36" s="57"/>
      <c r="C36" s="151"/>
      <c r="D36" s="57"/>
      <c r="E36" s="151"/>
      <c r="F36" s="57"/>
      <c r="G36" s="151"/>
      <c r="H36" s="57"/>
      <c r="M36"/>
    </row>
    <row r="37" spans="1:13" ht="13.5">
      <c r="A37" s="151"/>
      <c r="B37" s="57"/>
      <c r="C37" s="151"/>
      <c r="D37" s="57"/>
      <c r="E37" s="151"/>
      <c r="F37" s="57"/>
      <c r="G37" s="151"/>
      <c r="H37" s="57"/>
      <c r="M37"/>
    </row>
    <row r="38" spans="1:13" ht="13.5">
      <c r="A38" s="151"/>
      <c r="B38" s="57"/>
      <c r="C38" s="151"/>
      <c r="D38" s="57"/>
      <c r="E38" s="151"/>
      <c r="F38" s="57"/>
      <c r="G38" s="151"/>
      <c r="H38" s="57"/>
      <c r="M38"/>
    </row>
    <row r="39" spans="1:13" ht="13.5">
      <c r="A39" s="151"/>
      <c r="B39" s="57"/>
      <c r="C39" s="151"/>
      <c r="D39" s="57"/>
      <c r="E39" s="151"/>
      <c r="F39" s="57"/>
      <c r="G39" s="151"/>
      <c r="H39" s="57"/>
      <c r="M39"/>
    </row>
    <row r="40" spans="1:13" ht="13.5">
      <c r="A40" s="151"/>
      <c r="B40" s="57"/>
      <c r="C40" s="151"/>
      <c r="D40" s="57"/>
      <c r="E40" s="151"/>
      <c r="F40" s="57"/>
      <c r="G40" s="151"/>
      <c r="H40" s="57"/>
      <c r="M40"/>
    </row>
    <row r="41" spans="1:13" ht="13.5">
      <c r="A41" s="151"/>
      <c r="B41" s="57"/>
      <c r="C41" s="151"/>
      <c r="D41" s="57"/>
      <c r="E41" s="151"/>
      <c r="F41" s="57"/>
      <c r="G41" s="151"/>
      <c r="H41" s="57"/>
      <c r="M41"/>
    </row>
    <row r="42" spans="1:13" ht="13.5">
      <c r="A42" s="151"/>
      <c r="B42" s="57"/>
      <c r="C42" s="151"/>
      <c r="D42" s="57"/>
      <c r="E42" s="151"/>
      <c r="F42" s="57"/>
      <c r="G42" s="151"/>
      <c r="H42" s="57"/>
      <c r="M42"/>
    </row>
    <row r="43" spans="1:13" ht="13.5">
      <c r="A43" s="151"/>
      <c r="B43" s="57"/>
      <c r="C43" s="151"/>
      <c r="D43" s="57"/>
      <c r="E43" s="151"/>
      <c r="F43" s="57"/>
      <c r="G43" s="151"/>
      <c r="H43" s="57"/>
      <c r="M43"/>
    </row>
    <row r="44" spans="1:13" ht="13.5">
      <c r="A44" s="151"/>
      <c r="B44" s="57"/>
      <c r="C44" s="151"/>
      <c r="D44" s="57"/>
      <c r="E44" s="151"/>
      <c r="F44" s="57"/>
      <c r="G44" s="151"/>
      <c r="H44" s="57"/>
      <c r="M44"/>
    </row>
    <row r="45" spans="1:13" ht="13.5">
      <c r="A45" s="151"/>
      <c r="B45" s="57"/>
      <c r="C45" s="151"/>
      <c r="D45" s="57"/>
      <c r="E45" s="151"/>
      <c r="F45" s="57"/>
      <c r="G45" s="151"/>
      <c r="H45" s="57"/>
      <c r="M45"/>
    </row>
    <row r="46" spans="1:13" ht="13.5">
      <c r="A46" s="151"/>
      <c r="B46" s="57"/>
      <c r="C46" s="151"/>
      <c r="D46" s="57"/>
      <c r="E46" s="151"/>
      <c r="F46" s="57"/>
      <c r="G46" s="151"/>
      <c r="H46" s="57"/>
      <c r="M46"/>
    </row>
    <row r="47" spans="1:13" ht="13.5">
      <c r="A47" s="151"/>
      <c r="B47" s="57"/>
      <c r="C47" s="151"/>
      <c r="D47" s="57"/>
      <c r="E47" s="151"/>
      <c r="F47" s="57"/>
      <c r="G47" s="151"/>
      <c r="H47" s="57"/>
      <c r="M47"/>
    </row>
    <row r="48" spans="1:13" ht="13.5">
      <c r="A48" s="151"/>
      <c r="B48" s="57"/>
      <c r="C48" s="151"/>
      <c r="D48" s="57"/>
      <c r="E48" s="151"/>
      <c r="F48" s="57"/>
      <c r="G48" s="151"/>
      <c r="H48" s="57"/>
      <c r="M48"/>
    </row>
    <row r="49" spans="1:13" ht="13.5">
      <c r="A49" s="151"/>
      <c r="B49" s="57"/>
      <c r="C49" s="151"/>
      <c r="D49" s="57"/>
      <c r="E49" s="151"/>
      <c r="F49" s="57"/>
      <c r="G49" s="151"/>
      <c r="H49" s="57"/>
      <c r="M49"/>
    </row>
    <row r="50" spans="1:13" ht="13.5">
      <c r="A50" s="151"/>
      <c r="B50" s="57"/>
      <c r="C50" s="151"/>
      <c r="D50" s="57"/>
      <c r="E50" s="151"/>
      <c r="F50" s="57"/>
      <c r="G50" s="151"/>
      <c r="H50" s="57"/>
      <c r="M50"/>
    </row>
    <row r="51" spans="1:13" ht="13.5">
      <c r="A51" s="151"/>
      <c r="B51" s="57"/>
      <c r="C51" s="151"/>
      <c r="D51" s="57"/>
      <c r="E51" s="151"/>
      <c r="F51" s="57"/>
      <c r="G51" s="151"/>
      <c r="H51" s="57"/>
      <c r="M51"/>
    </row>
    <row r="52" spans="1:13" ht="13.5">
      <c r="A52" s="151"/>
      <c r="B52" s="57"/>
      <c r="C52" s="151"/>
      <c r="D52" s="57"/>
      <c r="E52" s="151"/>
      <c r="F52" s="57"/>
      <c r="G52" s="151"/>
      <c r="H52" s="57"/>
      <c r="M52"/>
    </row>
    <row r="53" spans="1:13" ht="13.5">
      <c r="A53" s="151"/>
      <c r="B53" s="57"/>
      <c r="C53" s="151"/>
      <c r="D53" s="57"/>
      <c r="E53" s="151"/>
      <c r="F53" s="57"/>
      <c r="G53" s="151"/>
      <c r="H53" s="57"/>
      <c r="M53"/>
    </row>
    <row r="54" spans="1:13" ht="13.5">
      <c r="A54" s="151"/>
      <c r="B54" s="57"/>
      <c r="C54" s="151"/>
      <c r="D54" s="57"/>
      <c r="E54" s="151"/>
      <c r="F54" s="57"/>
      <c r="G54" s="151"/>
      <c r="H54" s="57"/>
      <c r="M54"/>
    </row>
    <row r="55" spans="1:13" ht="13.5">
      <c r="A55" s="151"/>
      <c r="B55" s="57"/>
      <c r="C55" s="151"/>
      <c r="D55" s="57"/>
      <c r="E55" s="151"/>
      <c r="F55" s="57"/>
      <c r="G55" s="151"/>
      <c r="H55" s="57"/>
      <c r="M55"/>
    </row>
    <row r="56" spans="1:13" ht="13.5">
      <c r="A56" s="151"/>
      <c r="B56" s="57"/>
      <c r="C56" s="151"/>
      <c r="D56" s="57"/>
      <c r="E56" s="151"/>
      <c r="F56" s="57"/>
      <c r="G56" s="151"/>
      <c r="H56" s="57"/>
      <c r="M56"/>
    </row>
    <row r="57" spans="1:13" ht="13.5">
      <c r="A57" s="151"/>
      <c r="B57" s="57"/>
      <c r="C57" s="151"/>
      <c r="D57" s="57"/>
      <c r="E57" s="151"/>
      <c r="F57" s="57"/>
      <c r="G57" s="151"/>
      <c r="H57" s="57"/>
      <c r="M57"/>
    </row>
    <row r="58" spans="1:13" ht="13.5">
      <c r="A58" s="151"/>
      <c r="B58" s="57"/>
      <c r="C58" s="151"/>
      <c r="D58" s="57"/>
      <c r="E58" s="151"/>
      <c r="F58" s="57"/>
      <c r="G58" s="151"/>
      <c r="H58" s="57"/>
      <c r="M58"/>
    </row>
    <row r="59" spans="1:13" ht="13.5">
      <c r="A59" s="151"/>
      <c r="B59" s="57"/>
      <c r="C59" s="151"/>
      <c r="D59" s="57"/>
      <c r="E59" s="151"/>
      <c r="F59" s="57"/>
      <c r="G59" s="151"/>
      <c r="H59" s="57"/>
      <c r="M59"/>
    </row>
    <row r="60" spans="1:13" ht="13.5">
      <c r="A60" s="151"/>
      <c r="B60" s="57"/>
      <c r="C60" s="151"/>
      <c r="D60" s="57"/>
      <c r="E60" s="151"/>
      <c r="F60" s="57"/>
      <c r="G60" s="151"/>
      <c r="H60" s="57"/>
      <c r="M60"/>
    </row>
    <row r="61" spans="1:13" ht="13.5">
      <c r="A61" s="151"/>
      <c r="B61" s="57"/>
      <c r="C61" s="151"/>
      <c r="D61" s="57"/>
      <c r="E61" s="151"/>
      <c r="F61" s="57"/>
      <c r="G61" s="151"/>
      <c r="H61" s="57"/>
      <c r="M61"/>
    </row>
    <row r="62" spans="1:8" ht="13.5">
      <c r="A62" s="151"/>
      <c r="B62" s="57"/>
      <c r="C62" s="151"/>
      <c r="D62" s="57"/>
      <c r="E62" s="151"/>
      <c r="F62" s="57"/>
      <c r="G62" s="151"/>
      <c r="H62" s="57"/>
    </row>
    <row r="63" spans="1:8" ht="13.5">
      <c r="A63" s="151"/>
      <c r="B63" s="57"/>
      <c r="C63" s="151"/>
      <c r="D63" s="57"/>
      <c r="E63" s="151"/>
      <c r="F63" s="57"/>
      <c r="G63" s="151"/>
      <c r="H63" s="57"/>
    </row>
    <row r="64" spans="1:8" ht="13.5">
      <c r="A64" s="151"/>
      <c r="B64" s="57"/>
      <c r="C64" s="151"/>
      <c r="D64" s="57"/>
      <c r="E64" s="151"/>
      <c r="F64" s="57"/>
      <c r="G64" s="151"/>
      <c r="H64" s="57"/>
    </row>
    <row r="65" spans="1:8" ht="13.5">
      <c r="A65" s="151"/>
      <c r="B65" s="57"/>
      <c r="C65" s="151"/>
      <c r="D65" s="57"/>
      <c r="E65" s="151"/>
      <c r="F65" s="57"/>
      <c r="G65" s="151"/>
      <c r="H65" s="57"/>
    </row>
    <row r="66" spans="1:8" ht="13.5">
      <c r="A66" s="151"/>
      <c r="B66" s="57"/>
      <c r="C66" s="151"/>
      <c r="D66" s="57"/>
      <c r="E66" s="151"/>
      <c r="F66" s="57"/>
      <c r="G66" s="151"/>
      <c r="H66" s="57"/>
    </row>
    <row r="67" spans="1:6" ht="13.5">
      <c r="A67" s="151"/>
      <c r="B67" s="57"/>
      <c r="C67" s="151"/>
      <c r="D67" s="57"/>
      <c r="E67" s="151"/>
      <c r="F67" s="57"/>
    </row>
    <row r="68" spans="1:6" ht="13.5">
      <c r="A68" s="151"/>
      <c r="B68" s="57"/>
      <c r="C68" s="151"/>
      <c r="D68" s="57"/>
      <c r="E68" s="151"/>
      <c r="F68" s="57"/>
    </row>
    <row r="69" spans="1:6" ht="13.5">
      <c r="A69" s="151"/>
      <c r="B69" s="57"/>
      <c r="C69" s="151"/>
      <c r="D69" s="57"/>
      <c r="E69" s="151"/>
      <c r="F69" s="57"/>
    </row>
    <row r="70" spans="1:6" ht="13.5">
      <c r="A70" s="151"/>
      <c r="B70" s="57"/>
      <c r="C70" s="151"/>
      <c r="D70" s="57"/>
      <c r="E70" s="151"/>
      <c r="F70" s="57"/>
    </row>
    <row r="71" spans="1:6" ht="13.5">
      <c r="A71" s="151"/>
      <c r="B71" s="57"/>
      <c r="C71" s="151"/>
      <c r="D71" s="57"/>
      <c r="E71" s="151"/>
      <c r="F71" s="57"/>
    </row>
  </sheetData>
  <sheetProtection sheet="1" objects="1" scenarios="1" selectLockedCells="1"/>
  <mergeCells count="12">
    <mergeCell ref="B8:C8"/>
    <mergeCell ref="B3:C3"/>
    <mergeCell ref="B4:C4"/>
    <mergeCell ref="D5:F5"/>
    <mergeCell ref="D8:F8"/>
    <mergeCell ref="D3:F3"/>
    <mergeCell ref="B5:C5"/>
    <mergeCell ref="D4:F4"/>
    <mergeCell ref="D6:F6"/>
    <mergeCell ref="D7:F7"/>
    <mergeCell ref="B6:C6"/>
    <mergeCell ref="B7:C7"/>
  </mergeCells>
  <dataValidations count="4">
    <dataValidation allowBlank="1" showInputMessage="1" showErrorMessage="1" imeMode="on" sqref="C3 C6:C8"/>
    <dataValidation allowBlank="1" showInputMessage="1" showErrorMessage="1" imeMode="off" sqref="D8:F8 D3:F3"/>
    <dataValidation allowBlank="1" showInputMessage="1" showErrorMessage="1" imeMode="hiragana" sqref="D7:F7"/>
    <dataValidation allowBlank="1" showInputMessage="1" showErrorMessage="1" imeMode="halfKatakana" sqref="D6:F6"/>
  </dataValidation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0" sqref="B10"/>
    </sheetView>
  </sheetViews>
  <sheetFormatPr defaultColWidth="9.140625" defaultRowHeight="15"/>
  <cols>
    <col min="1" max="1" width="4.421875" style="2" bestFit="1" customWidth="1"/>
    <col min="2" max="2" width="6.421875" style="2" bestFit="1" customWidth="1"/>
    <col min="3" max="3" width="9.00390625" style="2" customWidth="1"/>
    <col min="4" max="5" width="17.421875" style="2" customWidth="1"/>
    <col min="6" max="6" width="11.00390625" style="2" customWidth="1"/>
    <col min="7" max="8" width="5.421875" style="2" bestFit="1" customWidth="1"/>
    <col min="9" max="9" width="12.7109375" style="2" bestFit="1" customWidth="1"/>
    <col min="10" max="10" width="9.421875" style="2" bestFit="1" customWidth="1"/>
    <col min="11" max="11" width="12.7109375" style="2" bestFit="1" customWidth="1"/>
    <col min="12" max="12" width="9.421875" style="2" bestFit="1" customWidth="1"/>
    <col min="13" max="14" width="9.00390625" style="2" customWidth="1"/>
    <col min="15" max="15" width="9.00390625" style="2" hidden="1" customWidth="1"/>
    <col min="16" max="16" width="13.7109375" style="3" hidden="1" customWidth="1"/>
    <col min="17" max="17" width="13.7109375" style="2" hidden="1" customWidth="1"/>
    <col min="18" max="18" width="9.00390625" style="2" hidden="1" customWidth="1"/>
    <col min="19" max="19" width="6.421875" style="2" hidden="1" customWidth="1"/>
    <col min="20" max="21" width="16.140625" style="2" hidden="1" customWidth="1"/>
    <col min="22" max="23" width="5.421875" style="2" hidden="1" customWidth="1"/>
    <col min="24" max="24" width="9.421875" style="6" hidden="1" customWidth="1"/>
    <col min="25" max="25" width="6.421875" style="2" hidden="1" customWidth="1"/>
    <col min="26" max="27" width="16.140625" style="2" hidden="1" customWidth="1"/>
    <col min="28" max="29" width="5.421875" style="2" hidden="1" customWidth="1"/>
    <col min="30" max="30" width="9.421875" style="2" hidden="1" customWidth="1"/>
    <col min="31" max="38" width="9.00390625" style="2" hidden="1" customWidth="1"/>
    <col min="39" max="55" width="9.00390625" style="2" customWidth="1"/>
    <col min="56" max="16384" width="9.00390625" style="2" customWidth="1"/>
  </cols>
  <sheetData>
    <row r="1" spans="1:5" ht="18.75" thickBot="1">
      <c r="A1" s="10" t="s">
        <v>61</v>
      </c>
      <c r="B1" s="10"/>
      <c r="E1" s="116">
        <f>IF('①団体情報入力'!D5="","",'①団体情報入力'!D5)</f>
      </c>
    </row>
    <row r="2" spans="1:2" ht="14.25">
      <c r="A2" s="4"/>
      <c r="B2" s="4"/>
    </row>
    <row r="3" spans="1:12" ht="14.25">
      <c r="A3" s="4"/>
      <c r="B3" s="4"/>
      <c r="C3" s="115" t="s">
        <v>155</v>
      </c>
      <c r="D3" s="22"/>
      <c r="E3" s="22"/>
      <c r="F3" s="22"/>
      <c r="G3" s="22"/>
      <c r="H3" s="22"/>
      <c r="I3" s="22"/>
      <c r="J3" s="22"/>
      <c r="K3" s="22"/>
      <c r="L3" s="22"/>
    </row>
    <row r="4" spans="1:12" ht="14.25">
      <c r="A4" s="4"/>
      <c r="B4" s="4"/>
      <c r="C4" s="115" t="s">
        <v>300</v>
      </c>
      <c r="D4" s="22"/>
      <c r="E4" s="22"/>
      <c r="F4" s="22"/>
      <c r="G4" s="22"/>
      <c r="H4" s="22"/>
      <c r="I4" s="22"/>
      <c r="J4" s="22"/>
      <c r="K4" s="22"/>
      <c r="L4" s="22"/>
    </row>
    <row r="5" spans="1:12" ht="14.25">
      <c r="A5" s="4"/>
      <c r="B5" s="4"/>
      <c r="C5" s="31" t="s">
        <v>134</v>
      </c>
      <c r="D5" s="22"/>
      <c r="E5" s="22"/>
      <c r="F5" s="22"/>
      <c r="G5" s="22"/>
      <c r="H5" s="22"/>
      <c r="I5" s="22"/>
      <c r="J5" s="22"/>
      <c r="K5" s="22"/>
      <c r="L5" s="22"/>
    </row>
    <row r="6" spans="1:12" ht="14.25">
      <c r="A6" s="4"/>
      <c r="B6" s="4"/>
      <c r="C6" s="31" t="s">
        <v>149</v>
      </c>
      <c r="D6" s="22"/>
      <c r="E6" s="22"/>
      <c r="F6" s="22"/>
      <c r="G6" s="22"/>
      <c r="H6" s="22"/>
      <c r="I6" s="22"/>
      <c r="J6" s="22"/>
      <c r="K6" s="22"/>
      <c r="L6" s="22"/>
    </row>
    <row r="7" ht="15" thickBot="1"/>
    <row r="8" spans="1:12" ht="36.75" customHeight="1">
      <c r="A8" s="24"/>
      <c r="B8" s="317" t="s">
        <v>329</v>
      </c>
      <c r="C8" s="27" t="s">
        <v>107</v>
      </c>
      <c r="D8" s="27" t="s">
        <v>116</v>
      </c>
      <c r="E8" s="27" t="s">
        <v>117</v>
      </c>
      <c r="F8" s="300" t="s">
        <v>217</v>
      </c>
      <c r="G8" s="25" t="s">
        <v>37</v>
      </c>
      <c r="H8" s="26" t="s">
        <v>38</v>
      </c>
      <c r="I8" s="24" t="s">
        <v>39</v>
      </c>
      <c r="J8" s="26" t="s">
        <v>40</v>
      </c>
      <c r="K8" s="24" t="s">
        <v>41</v>
      </c>
      <c r="L8" s="26" t="s">
        <v>42</v>
      </c>
    </row>
    <row r="9" spans="1:38" ht="15" thickBot="1">
      <c r="A9" s="172" t="s">
        <v>43</v>
      </c>
      <c r="B9" s="318" t="s">
        <v>328</v>
      </c>
      <c r="C9" s="173">
        <v>1001</v>
      </c>
      <c r="D9" s="173" t="s">
        <v>44</v>
      </c>
      <c r="E9" s="173" t="s">
        <v>96</v>
      </c>
      <c r="F9" s="301" t="s">
        <v>220</v>
      </c>
      <c r="G9" s="173" t="s">
        <v>1</v>
      </c>
      <c r="H9" s="174">
        <v>2</v>
      </c>
      <c r="I9" s="175" t="s">
        <v>82</v>
      </c>
      <c r="J9" s="174">
        <v>12.53</v>
      </c>
      <c r="K9" s="175" t="s">
        <v>83</v>
      </c>
      <c r="L9" s="174" t="s">
        <v>64</v>
      </c>
      <c r="S9" s="6" t="s">
        <v>60</v>
      </c>
      <c r="T9" s="6" t="s">
        <v>45</v>
      </c>
      <c r="U9" s="6" t="s">
        <v>97</v>
      </c>
      <c r="V9" s="6" t="s">
        <v>37</v>
      </c>
      <c r="W9" s="6" t="s">
        <v>0</v>
      </c>
      <c r="X9" s="12" t="s">
        <v>150</v>
      </c>
      <c r="Y9" s="6" t="s">
        <v>60</v>
      </c>
      <c r="Z9" s="6" t="s">
        <v>45</v>
      </c>
      <c r="AA9" s="6" t="s">
        <v>97</v>
      </c>
      <c r="AB9" s="6" t="s">
        <v>37</v>
      </c>
      <c r="AC9" s="6" t="s">
        <v>0</v>
      </c>
      <c r="AD9" s="6" t="s">
        <v>150</v>
      </c>
      <c r="AE9" s="2" t="s">
        <v>151</v>
      </c>
      <c r="AF9" s="2">
        <f>COUNT(AF10:AF25)</f>
        <v>0</v>
      </c>
      <c r="AG9" s="2" t="s">
        <v>152</v>
      </c>
      <c r="AH9" s="2">
        <f>COUNT(AH10:AH25)</f>
        <v>0</v>
      </c>
      <c r="AI9" s="2" t="s">
        <v>153</v>
      </c>
      <c r="AJ9" s="2">
        <f>COUNT(AJ10:AJ25)</f>
        <v>0</v>
      </c>
      <c r="AK9" s="2" t="s">
        <v>154</v>
      </c>
      <c r="AL9" s="2">
        <f>COUNT(AL10:AL25)</f>
        <v>0</v>
      </c>
    </row>
    <row r="10" spans="1:38" ht="14.25">
      <c r="A10" s="24">
        <v>1</v>
      </c>
      <c r="B10" s="321"/>
      <c r="C10" s="181"/>
      <c r="D10" s="181"/>
      <c r="E10" s="181"/>
      <c r="F10" s="302"/>
      <c r="G10" s="181"/>
      <c r="H10" s="182"/>
      <c r="I10" s="183"/>
      <c r="J10" s="184"/>
      <c r="K10" s="183"/>
      <c r="L10" s="184"/>
      <c r="P10" s="60"/>
      <c r="Q10" s="61"/>
      <c r="S10" s="6">
        <f aca="true" t="shared" si="0" ref="S10:S25">IF(G10="男",C10,"")</f>
      </c>
      <c r="T10" s="6">
        <f aca="true" t="shared" si="1" ref="T10:T25">IF(G10="男",D10,"")</f>
      </c>
      <c r="U10" s="6">
        <f aca="true" t="shared" si="2" ref="U10:U25">IF(G10="男",E10,"")</f>
      </c>
      <c r="V10" s="6">
        <f aca="true" t="shared" si="3" ref="V10:V25">IF(G10="男",G10,"")</f>
      </c>
      <c r="W10" s="6">
        <f aca="true" t="shared" si="4" ref="W10:W25">IF(G10="男",IF(H10="","",H10),"")</f>
      </c>
      <c r="X10" s="12">
        <f>IF(G10="男",data_kyogisha!A2,"")</f>
      </c>
      <c r="Y10" s="6">
        <f aca="true" t="shared" si="5" ref="Y10:Y25">IF(G10="女",C10,"")</f>
      </c>
      <c r="Z10" s="6">
        <f aca="true" t="shared" si="6" ref="Z10:Z25">IF(G10="女",D10,"")</f>
      </c>
      <c r="AA10" s="6">
        <f aca="true" t="shared" si="7" ref="AA10:AA25">IF(G10="女",E10,"")</f>
      </c>
      <c r="AB10" s="6">
        <f aca="true" t="shared" si="8" ref="AB10:AB25">IF(G10="女",G10,"")</f>
      </c>
      <c r="AC10" s="6">
        <f aca="true" t="shared" si="9" ref="AC10:AC25">IF(G10="女",IF(H10="","",H10),"")</f>
      </c>
      <c r="AD10" s="2">
        <f>IF(G10="女",data_kyogisha!A2,"")</f>
      </c>
      <c r="AE10" s="2" t="e">
        <f>IF(AND(G10="男",#REF!="○"),1,0)</f>
        <v>#REF!</v>
      </c>
      <c r="AF10" s="2" t="e">
        <f>IF(AND(G10="男",#REF!="○"),C10,"")</f>
        <v>#REF!</v>
      </c>
      <c r="AG10" s="2" t="e">
        <f>IF(AND(G10="男",#REF!="○"),1,0)</f>
        <v>#REF!</v>
      </c>
      <c r="AH10" s="2" t="e">
        <f>IF(AND(G10="男",#REF!="○"),C10,"")</f>
        <v>#REF!</v>
      </c>
      <c r="AI10" s="2" t="e">
        <f>IF(AND(G10="女",#REF!="○"),1,0)</f>
        <v>#REF!</v>
      </c>
      <c r="AJ10" s="2" t="e">
        <f>IF(AND(G10="女",#REF!="○"),C10,"")</f>
        <v>#REF!</v>
      </c>
      <c r="AK10" s="2" t="e">
        <f>IF(AND(G10="女",#REF!="○"),1,0)</f>
        <v>#REF!</v>
      </c>
      <c r="AL10" s="2" t="e">
        <f>IF(AND(G10="女",#REF!="○"),C10,"")</f>
        <v>#REF!</v>
      </c>
    </row>
    <row r="11" spans="1:38" ht="14.25">
      <c r="A11" s="28">
        <v>2</v>
      </c>
      <c r="B11" s="322"/>
      <c r="C11" s="48"/>
      <c r="D11" s="48"/>
      <c r="E11" s="48"/>
      <c r="F11" s="303"/>
      <c r="G11" s="48"/>
      <c r="H11" s="49"/>
      <c r="I11" s="50"/>
      <c r="J11" s="147"/>
      <c r="K11" s="50"/>
      <c r="L11" s="147"/>
      <c r="O11" s="2" t="s">
        <v>57</v>
      </c>
      <c r="P11" s="62" t="str">
        <f>IF('種目情報'!A4="","",'種目情報'!A4)</f>
        <v>少男B100m</v>
      </c>
      <c r="Q11" s="63" t="str">
        <f>IF('種目情報'!E4="","",'種目情報'!E4)</f>
        <v>少女B100m</v>
      </c>
      <c r="R11" s="2" t="s">
        <v>58</v>
      </c>
      <c r="S11" s="6">
        <f t="shared" si="0"/>
      </c>
      <c r="T11" s="6">
        <f t="shared" si="1"/>
      </c>
      <c r="U11" s="6">
        <f t="shared" si="2"/>
      </c>
      <c r="V11" s="6">
        <f t="shared" si="3"/>
      </c>
      <c r="W11" s="6">
        <f t="shared" si="4"/>
      </c>
      <c r="X11" s="12">
        <f>IF(G11="男",data_kyogisha!A3,"")</f>
      </c>
      <c r="Y11" s="6">
        <f t="shared" si="5"/>
      </c>
      <c r="Z11" s="6">
        <f t="shared" si="6"/>
      </c>
      <c r="AA11" s="6">
        <f t="shared" si="7"/>
      </c>
      <c r="AB11" s="6">
        <f t="shared" si="8"/>
      </c>
      <c r="AC11" s="6">
        <f t="shared" si="9"/>
      </c>
      <c r="AD11" s="6">
        <f>IF(G11="女",data_kyogisha!A3,"")</f>
      </c>
      <c r="AE11" s="2" t="e">
        <f>IF(AND(G11="男",#REF!="○"),AE10+1,AE10)</f>
        <v>#REF!</v>
      </c>
      <c r="AF11" s="2" t="e">
        <f>IF(AND(G11="男",#REF!="○"),C11,"")</f>
        <v>#REF!</v>
      </c>
      <c r="AG11" s="2" t="e">
        <f>IF(AND(G11="男",#REF!="○"),AG10+1,AG10)</f>
        <v>#REF!</v>
      </c>
      <c r="AH11" s="2" t="e">
        <f>IF(AND(G11="男",#REF!="○"),C11,"")</f>
        <v>#REF!</v>
      </c>
      <c r="AI11" s="2" t="e">
        <f>IF(AND(G11="女",#REF!="○"),AI10+1,AI10)</f>
        <v>#REF!</v>
      </c>
      <c r="AJ11" s="2" t="e">
        <f>IF(AND(G11="女",#REF!="○"),C11,"")</f>
        <v>#REF!</v>
      </c>
      <c r="AK11" s="2" t="e">
        <f>IF(AND(G11="女",#REF!="○"),AK10+1,AK10)</f>
        <v>#REF!</v>
      </c>
      <c r="AL11" s="2" t="e">
        <f>IF(AND(G11="女",#REF!="○"),C11,"")</f>
        <v>#REF!</v>
      </c>
    </row>
    <row r="12" spans="1:38" ht="14.25">
      <c r="A12" s="28">
        <v>3</v>
      </c>
      <c r="B12" s="322"/>
      <c r="C12" s="48"/>
      <c r="D12" s="48"/>
      <c r="E12" s="48"/>
      <c r="F12" s="303"/>
      <c r="G12" s="48"/>
      <c r="H12" s="49"/>
      <c r="I12" s="50"/>
      <c r="J12" s="147"/>
      <c r="K12" s="50"/>
      <c r="L12" s="147"/>
      <c r="O12" s="2" t="s">
        <v>56</v>
      </c>
      <c r="P12" s="62" t="str">
        <f>IF('種目情報'!A5="","",'種目情報'!A5)</f>
        <v>少男B3000m</v>
      </c>
      <c r="Q12" s="63" t="str">
        <f>IF('種目情報'!E5="","",'種目情報'!E5)</f>
        <v>少女B800m</v>
      </c>
      <c r="S12" s="6">
        <f t="shared" si="0"/>
      </c>
      <c r="T12" s="6">
        <f t="shared" si="1"/>
      </c>
      <c r="U12" s="6">
        <f t="shared" si="2"/>
      </c>
      <c r="V12" s="6">
        <f t="shared" si="3"/>
      </c>
      <c r="W12" s="6">
        <f t="shared" si="4"/>
      </c>
      <c r="X12" s="12">
        <f>IF(G12="男",data_kyogisha!A4,"")</f>
      </c>
      <c r="Y12" s="6">
        <f t="shared" si="5"/>
      </c>
      <c r="Z12" s="6">
        <f t="shared" si="6"/>
      </c>
      <c r="AA12" s="6">
        <f t="shared" si="7"/>
      </c>
      <c r="AB12" s="6">
        <f t="shared" si="8"/>
      </c>
      <c r="AC12" s="6">
        <f t="shared" si="9"/>
      </c>
      <c r="AD12" s="6">
        <f>IF(G12="女",data_kyogisha!A4,"")</f>
      </c>
      <c r="AE12" s="2" t="e">
        <f>IF(AND(G12="男",#REF!="○"),AE11+1,AE11)</f>
        <v>#REF!</v>
      </c>
      <c r="AF12" s="2" t="e">
        <f>IF(AND(G12="男",#REF!="○"),C12,"")</f>
        <v>#REF!</v>
      </c>
      <c r="AG12" s="2" t="e">
        <f>IF(AND(G12="男",#REF!="○"),AG11+1,AG11)</f>
        <v>#REF!</v>
      </c>
      <c r="AH12" s="2" t="e">
        <f>IF(AND(G12="男",#REF!="○"),C12,"")</f>
        <v>#REF!</v>
      </c>
      <c r="AI12" s="2" t="e">
        <f>IF(AND(G12="女",#REF!="○"),AI11+1,AI11)</f>
        <v>#REF!</v>
      </c>
      <c r="AJ12" s="2" t="e">
        <f>IF(AND(G12="女",#REF!="○"),C12,"")</f>
        <v>#REF!</v>
      </c>
      <c r="AK12" s="2" t="e">
        <f>IF(AND(G12="女",#REF!="○"),AK11+1,AK11)</f>
        <v>#REF!</v>
      </c>
      <c r="AL12" s="2" t="e">
        <f>IF(AND(G12="女",#REF!="○"),C12,"")</f>
        <v>#REF!</v>
      </c>
    </row>
    <row r="13" spans="1:38" ht="14.25">
      <c r="A13" s="28">
        <v>4</v>
      </c>
      <c r="B13" s="322"/>
      <c r="C13" s="48"/>
      <c r="D13" s="48"/>
      <c r="E13" s="48"/>
      <c r="F13" s="303"/>
      <c r="G13" s="48"/>
      <c r="H13" s="49"/>
      <c r="I13" s="50"/>
      <c r="J13" s="147"/>
      <c r="K13" s="50"/>
      <c r="L13" s="147"/>
      <c r="P13" s="62" t="str">
        <f>IF('種目情報'!A6="","",'種目情報'!A6)</f>
        <v>少男Ｂ走幅跳</v>
      </c>
      <c r="Q13" s="63" t="str">
        <f>IF('種目情報'!E6="","",'種目情報'!E6)</f>
        <v>少女B100mYH</v>
      </c>
      <c r="S13" s="6">
        <f t="shared" si="0"/>
      </c>
      <c r="T13" s="6">
        <f t="shared" si="1"/>
      </c>
      <c r="U13" s="6">
        <f t="shared" si="2"/>
      </c>
      <c r="V13" s="6">
        <f t="shared" si="3"/>
      </c>
      <c r="W13" s="6">
        <f t="shared" si="4"/>
      </c>
      <c r="X13" s="12">
        <f>IF(G13="男",data_kyogisha!A5,"")</f>
      </c>
      <c r="Y13" s="6">
        <f t="shared" si="5"/>
      </c>
      <c r="Z13" s="6">
        <f t="shared" si="6"/>
      </c>
      <c r="AA13" s="6">
        <f t="shared" si="7"/>
      </c>
      <c r="AB13" s="6">
        <f t="shared" si="8"/>
      </c>
      <c r="AC13" s="6">
        <f t="shared" si="9"/>
      </c>
      <c r="AD13" s="6">
        <f>IF(G13="女",data_kyogisha!A5,"")</f>
      </c>
      <c r="AE13" s="2" t="e">
        <f>IF(AND(G13="男",#REF!="○"),AE12+1,AE12)</f>
        <v>#REF!</v>
      </c>
      <c r="AF13" s="2" t="e">
        <f>IF(AND(G13="男",#REF!="○"),C13,"")</f>
        <v>#REF!</v>
      </c>
      <c r="AG13" s="2" t="e">
        <f>IF(AND(G13="男",#REF!="○"),AG12+1,AG12)</f>
        <v>#REF!</v>
      </c>
      <c r="AH13" s="2" t="e">
        <f>IF(AND(G13="男",#REF!="○"),C13,"")</f>
        <v>#REF!</v>
      </c>
      <c r="AI13" s="2" t="e">
        <f>IF(AND(G13="女",#REF!="○"),AI12+1,AI12)</f>
        <v>#REF!</v>
      </c>
      <c r="AJ13" s="2" t="e">
        <f>IF(AND(G13="女",#REF!="○"),C13,"")</f>
        <v>#REF!</v>
      </c>
      <c r="AK13" s="2" t="e">
        <f>IF(AND(G13="女",#REF!="○"),AK12+1,AK12)</f>
        <v>#REF!</v>
      </c>
      <c r="AL13" s="2" t="e">
        <f>IF(AND(G13="女",#REF!="○"),C13,"")</f>
        <v>#REF!</v>
      </c>
    </row>
    <row r="14" spans="1:38" ht="15" thickBot="1">
      <c r="A14" s="23">
        <v>5</v>
      </c>
      <c r="B14" s="323"/>
      <c r="C14" s="51"/>
      <c r="D14" s="51"/>
      <c r="E14" s="51"/>
      <c r="F14" s="304"/>
      <c r="G14" s="51"/>
      <c r="H14" s="52"/>
      <c r="I14" s="53"/>
      <c r="J14" s="148"/>
      <c r="K14" s="53"/>
      <c r="L14" s="148"/>
      <c r="P14" s="62" t="str">
        <f>IF('種目情報'!A7="","",'種目情報'!A7)</f>
        <v>少男Ｂ砲丸投</v>
      </c>
      <c r="Q14" s="63" t="str">
        <f>IF('種目情報'!E7="","",'種目情報'!E7)</f>
        <v>少女Ｂ走幅跳</v>
      </c>
      <c r="S14" s="6">
        <f t="shared" si="0"/>
      </c>
      <c r="T14" s="6">
        <f t="shared" si="1"/>
      </c>
      <c r="U14" s="6">
        <f t="shared" si="2"/>
      </c>
      <c r="V14" s="6">
        <f t="shared" si="3"/>
      </c>
      <c r="W14" s="6">
        <f t="shared" si="4"/>
      </c>
      <c r="X14" s="12">
        <f>IF(G14="男",data_kyogisha!A6,"")</f>
      </c>
      <c r="Y14" s="6">
        <f t="shared" si="5"/>
      </c>
      <c r="Z14" s="6">
        <f t="shared" si="6"/>
      </c>
      <c r="AA14" s="6">
        <f t="shared" si="7"/>
      </c>
      <c r="AB14" s="6">
        <f t="shared" si="8"/>
      </c>
      <c r="AC14" s="6">
        <f t="shared" si="9"/>
      </c>
      <c r="AD14" s="6">
        <f>IF(G14="女",data_kyogisha!A6,"")</f>
      </c>
      <c r="AE14" s="2" t="e">
        <f>IF(AND(G14="男",#REF!="○"),AE13+1,AE13)</f>
        <v>#REF!</v>
      </c>
      <c r="AF14" s="2" t="e">
        <f>IF(AND(G14="男",#REF!="○"),C14,"")</f>
        <v>#REF!</v>
      </c>
      <c r="AG14" s="2" t="e">
        <f>IF(AND(G14="男",#REF!="○"),AG13+1,AG13)</f>
        <v>#REF!</v>
      </c>
      <c r="AH14" s="2" t="e">
        <f>IF(AND(G14="男",#REF!="○"),C14,"")</f>
        <v>#REF!</v>
      </c>
      <c r="AI14" s="2" t="e">
        <f>IF(AND(G14="女",#REF!="○"),AI13+1,AI13)</f>
        <v>#REF!</v>
      </c>
      <c r="AJ14" s="2" t="e">
        <f>IF(AND(G14="女",#REF!="○"),C14,"")</f>
        <v>#REF!</v>
      </c>
      <c r="AK14" s="2" t="e">
        <f>IF(AND(G14="女",#REF!="○"),AK13+1,AK13)</f>
        <v>#REF!</v>
      </c>
      <c r="AL14" s="2" t="e">
        <f>IF(AND(G14="女",#REF!="○"),C14,"")</f>
        <v>#REF!</v>
      </c>
    </row>
    <row r="15" spans="1:38" ht="14.25">
      <c r="A15" s="176">
        <v>6</v>
      </c>
      <c r="B15" s="324"/>
      <c r="C15" s="177"/>
      <c r="D15" s="177"/>
      <c r="E15" s="177"/>
      <c r="F15" s="305"/>
      <c r="G15" s="177"/>
      <c r="H15" s="178"/>
      <c r="I15" s="179"/>
      <c r="J15" s="180"/>
      <c r="K15" s="179"/>
      <c r="L15" s="180"/>
      <c r="P15" s="62" t="str">
        <f>IF('種目情報'!A8="","",'種目情報'!A8)</f>
        <v>少男共800m</v>
      </c>
      <c r="Q15" s="63" t="str">
        <f>IF('種目情報'!E8="","",'種目情報'!E8)</f>
        <v>少女Ｂ砲丸投</v>
      </c>
      <c r="S15" s="6">
        <f t="shared" si="0"/>
      </c>
      <c r="T15" s="6">
        <f t="shared" si="1"/>
      </c>
      <c r="U15" s="6">
        <f t="shared" si="2"/>
      </c>
      <c r="V15" s="6">
        <f t="shared" si="3"/>
      </c>
      <c r="W15" s="6">
        <f t="shared" si="4"/>
      </c>
      <c r="X15" s="12">
        <f>IF(G15="男",data_kyogisha!A7,"")</f>
      </c>
      <c r="Y15" s="6">
        <f t="shared" si="5"/>
      </c>
      <c r="Z15" s="6">
        <f t="shared" si="6"/>
      </c>
      <c r="AA15" s="6">
        <f t="shared" si="7"/>
      </c>
      <c r="AB15" s="6">
        <f t="shared" si="8"/>
      </c>
      <c r="AC15" s="6">
        <f t="shared" si="9"/>
      </c>
      <c r="AD15" s="6">
        <f>IF(G15="女",data_kyogisha!A7,"")</f>
      </c>
      <c r="AE15" s="2" t="e">
        <f>IF(AND(G15="男",#REF!="○"),AE14+1,AE14)</f>
        <v>#REF!</v>
      </c>
      <c r="AF15" s="2" t="e">
        <f>IF(AND(G15="男",#REF!="○"),C15,"")</f>
        <v>#REF!</v>
      </c>
      <c r="AG15" s="2" t="e">
        <f>IF(AND(G15="男",#REF!="○"),AG14+1,AG14)</f>
        <v>#REF!</v>
      </c>
      <c r="AH15" s="2" t="e">
        <f>IF(AND(G15="男",#REF!="○"),C15,"")</f>
        <v>#REF!</v>
      </c>
      <c r="AI15" s="2" t="e">
        <f>IF(AND(G15="女",#REF!="○"),AI14+1,AI14)</f>
        <v>#REF!</v>
      </c>
      <c r="AJ15" s="2" t="e">
        <f>IF(AND(G15="女",#REF!="○"),C15,"")</f>
        <v>#REF!</v>
      </c>
      <c r="AK15" s="2" t="e">
        <f>IF(AND(G15="女",#REF!="○"),AK14+1,AK14)</f>
        <v>#REF!</v>
      </c>
      <c r="AL15" s="2" t="e">
        <f>IF(AND(G15="女",#REF!="○"),C15,"")</f>
        <v>#REF!</v>
      </c>
    </row>
    <row r="16" spans="1:38" ht="14.25">
      <c r="A16" s="28">
        <v>7</v>
      </c>
      <c r="B16" s="322"/>
      <c r="C16" s="48"/>
      <c r="D16" s="48"/>
      <c r="E16" s="48"/>
      <c r="F16" s="303"/>
      <c r="G16" s="48"/>
      <c r="H16" s="49"/>
      <c r="I16" s="50"/>
      <c r="J16" s="147"/>
      <c r="K16" s="50"/>
      <c r="L16" s="147"/>
      <c r="P16" s="62" t="str">
        <f>IF('種目情報'!A9="","",'種目情報'!A9)</f>
        <v>少男共110mJH</v>
      </c>
      <c r="Q16" s="63" t="str">
        <f>IF('種目情報'!E9="","",'種目情報'!E9)</f>
        <v>少女共1500m</v>
      </c>
      <c r="S16" s="6">
        <f t="shared" si="0"/>
      </c>
      <c r="T16" s="6">
        <f t="shared" si="1"/>
      </c>
      <c r="U16" s="6">
        <f t="shared" si="2"/>
      </c>
      <c r="V16" s="6">
        <f t="shared" si="3"/>
      </c>
      <c r="W16" s="6">
        <f t="shared" si="4"/>
      </c>
      <c r="X16" s="12">
        <f>IF(G16="男",data_kyogisha!A8,"")</f>
      </c>
      <c r="Y16" s="6">
        <f t="shared" si="5"/>
      </c>
      <c r="Z16" s="6">
        <f t="shared" si="6"/>
      </c>
      <c r="AA16" s="6">
        <f t="shared" si="7"/>
      </c>
      <c r="AB16" s="6">
        <f t="shared" si="8"/>
      </c>
      <c r="AC16" s="6">
        <f t="shared" si="9"/>
      </c>
      <c r="AD16" s="6">
        <f>IF(G16="女",data_kyogisha!A8,"")</f>
      </c>
      <c r="AE16" s="2" t="e">
        <f>IF(AND(G16="男",#REF!="○"),AE15+1,AE15)</f>
        <v>#REF!</v>
      </c>
      <c r="AF16" s="2" t="e">
        <f>IF(AND(G16="男",#REF!="○"),C16,"")</f>
        <v>#REF!</v>
      </c>
      <c r="AG16" s="2" t="e">
        <f>IF(AND(G16="男",#REF!="○"),AG15+1,AG15)</f>
        <v>#REF!</v>
      </c>
      <c r="AH16" s="2" t="e">
        <f>IF(AND(G16="男",#REF!="○"),C16,"")</f>
        <v>#REF!</v>
      </c>
      <c r="AI16" s="2" t="e">
        <f>IF(AND(G16="女",#REF!="○"),AI15+1,AI15)</f>
        <v>#REF!</v>
      </c>
      <c r="AJ16" s="2" t="e">
        <f>IF(AND(G16="女",#REF!="○"),C16,"")</f>
        <v>#REF!</v>
      </c>
      <c r="AK16" s="2" t="e">
        <f>IF(AND(G16="女",#REF!="○"),AK15+1,AK15)</f>
        <v>#REF!</v>
      </c>
      <c r="AL16" s="2" t="e">
        <f>IF(AND(G16="女",#REF!="○"),C16,"")</f>
        <v>#REF!</v>
      </c>
    </row>
    <row r="17" spans="1:38" ht="14.25">
      <c r="A17" s="28">
        <v>8</v>
      </c>
      <c r="B17" s="322"/>
      <c r="C17" s="48"/>
      <c r="D17" s="48"/>
      <c r="E17" s="48"/>
      <c r="F17" s="303"/>
      <c r="G17" s="48"/>
      <c r="H17" s="49"/>
      <c r="I17" s="50"/>
      <c r="J17" s="147"/>
      <c r="K17" s="50"/>
      <c r="L17" s="147"/>
      <c r="P17" s="62" t="str">
        <f>IF('種目情報'!A10="","",'種目情報'!A10)</f>
        <v>少男共走高跳</v>
      </c>
      <c r="Q17" s="63" t="str">
        <f>IF('種目情報'!E10="","",'種目情報'!E10)</f>
        <v>少女共棒高跳</v>
      </c>
      <c r="S17" s="6">
        <f t="shared" si="0"/>
      </c>
      <c r="T17" s="6">
        <f t="shared" si="1"/>
      </c>
      <c r="U17" s="6">
        <f t="shared" si="2"/>
      </c>
      <c r="V17" s="6">
        <f t="shared" si="3"/>
      </c>
      <c r="W17" s="6">
        <f t="shared" si="4"/>
      </c>
      <c r="X17" s="12">
        <f>IF(G17="男",data_kyogisha!A9,"")</f>
      </c>
      <c r="Y17" s="6">
        <f t="shared" si="5"/>
      </c>
      <c r="Z17" s="6">
        <f t="shared" si="6"/>
      </c>
      <c r="AA17" s="6">
        <f t="shared" si="7"/>
      </c>
      <c r="AB17" s="6">
        <f t="shared" si="8"/>
      </c>
      <c r="AC17" s="6">
        <f t="shared" si="9"/>
      </c>
      <c r="AD17" s="6">
        <f>IF(G17="女",data_kyogisha!A9,"")</f>
      </c>
      <c r="AE17" s="2" t="e">
        <f>IF(AND(G17="男",#REF!="○"),AE16+1,AE16)</f>
        <v>#REF!</v>
      </c>
      <c r="AF17" s="2" t="e">
        <f>IF(AND(G17="男",#REF!="○"),C17,"")</f>
        <v>#REF!</v>
      </c>
      <c r="AG17" s="2" t="e">
        <f>IF(AND(G17="男",#REF!="○"),AG16+1,AG16)</f>
        <v>#REF!</v>
      </c>
      <c r="AH17" s="2" t="e">
        <f>IF(AND(G17="男",#REF!="○"),C17,"")</f>
        <v>#REF!</v>
      </c>
      <c r="AI17" s="2" t="e">
        <f>IF(AND(G17="女",#REF!="○"),AI16+1,AI16)</f>
        <v>#REF!</v>
      </c>
      <c r="AJ17" s="2" t="e">
        <f>IF(AND(G17="女",#REF!="○"),C17,"")</f>
        <v>#REF!</v>
      </c>
      <c r="AK17" s="2" t="e">
        <f>IF(AND(G17="女",#REF!="○"),AK16+1,AK16)</f>
        <v>#REF!</v>
      </c>
      <c r="AL17" s="2" t="e">
        <f>IF(AND(G17="女",#REF!="○"),C17,"")</f>
        <v>#REF!</v>
      </c>
    </row>
    <row r="18" spans="1:38" ht="14.25">
      <c r="A18" s="28">
        <v>9</v>
      </c>
      <c r="B18" s="322"/>
      <c r="C18" s="48"/>
      <c r="D18" s="48"/>
      <c r="E18" s="48"/>
      <c r="F18" s="303"/>
      <c r="G18" s="48"/>
      <c r="H18" s="49"/>
      <c r="I18" s="50"/>
      <c r="J18" s="147"/>
      <c r="K18" s="50"/>
      <c r="L18" s="147"/>
      <c r="P18" s="62" t="str">
        <f>IF('種目情報'!A11="","",'種目情報'!A11)</f>
        <v>中男110mYH</v>
      </c>
      <c r="Q18" s="63" t="str">
        <f>IF('種目情報'!E11="","",'種目情報'!E11)</f>
        <v>少女共円盤投</v>
      </c>
      <c r="S18" s="6">
        <f t="shared" si="0"/>
      </c>
      <c r="T18" s="6">
        <f t="shared" si="1"/>
      </c>
      <c r="U18" s="6">
        <f t="shared" si="2"/>
      </c>
      <c r="V18" s="6">
        <f t="shared" si="3"/>
      </c>
      <c r="W18" s="6">
        <f t="shared" si="4"/>
      </c>
      <c r="X18" s="12">
        <f>IF(G18="男",data_kyogisha!A10,"")</f>
      </c>
      <c r="Y18" s="6">
        <f t="shared" si="5"/>
      </c>
      <c r="Z18" s="6">
        <f t="shared" si="6"/>
      </c>
      <c r="AA18" s="6">
        <f t="shared" si="7"/>
      </c>
      <c r="AB18" s="6">
        <f t="shared" si="8"/>
      </c>
      <c r="AC18" s="6">
        <f t="shared" si="9"/>
      </c>
      <c r="AD18" s="6">
        <f>IF(G18="女",data_kyogisha!A10,"")</f>
      </c>
      <c r="AE18" s="2" t="e">
        <f>IF(AND(G18="男",#REF!="○"),AE17+1,AE17)</f>
        <v>#REF!</v>
      </c>
      <c r="AF18" s="2" t="e">
        <f>IF(AND(G18="男",#REF!="○"),C18,"")</f>
        <v>#REF!</v>
      </c>
      <c r="AG18" s="2" t="e">
        <f>IF(AND(G18="男",#REF!="○"),AG17+1,AG17)</f>
        <v>#REF!</v>
      </c>
      <c r="AH18" s="2" t="e">
        <f>IF(AND(G18="男",#REF!="○"),C18,"")</f>
        <v>#REF!</v>
      </c>
      <c r="AI18" s="2" t="e">
        <f>IF(AND(G18="女",#REF!="○"),AI17+1,AI17)</f>
        <v>#REF!</v>
      </c>
      <c r="AJ18" s="2" t="e">
        <f>IF(AND(G18="女",#REF!="○"),C18,"")</f>
        <v>#REF!</v>
      </c>
      <c r="AK18" s="2" t="e">
        <f>IF(AND(G18="女",#REF!="○"),AK17+1,AK17)</f>
        <v>#REF!</v>
      </c>
      <c r="AL18" s="2" t="e">
        <f>IF(AND(G18="女",#REF!="○"),C18,"")</f>
        <v>#REF!</v>
      </c>
    </row>
    <row r="19" spans="1:38" ht="15" thickBot="1">
      <c r="A19" s="185">
        <v>10</v>
      </c>
      <c r="B19" s="325"/>
      <c r="C19" s="186"/>
      <c r="D19" s="186"/>
      <c r="E19" s="186"/>
      <c r="F19" s="306"/>
      <c r="G19" s="186"/>
      <c r="H19" s="187"/>
      <c r="I19" s="188"/>
      <c r="J19" s="189"/>
      <c r="K19" s="188"/>
      <c r="L19" s="189"/>
      <c r="P19" s="62" t="str">
        <f>IF('種目情報'!A12="","",'種目情報'!A12)</f>
        <v>中男走高跳</v>
      </c>
      <c r="Q19" s="63" t="str">
        <f>IF('種目情報'!E12="","",'種目情報'!E12)</f>
        <v>中女100mJH</v>
      </c>
      <c r="S19" s="6">
        <f t="shared" si="0"/>
      </c>
      <c r="T19" s="6">
        <f t="shared" si="1"/>
      </c>
      <c r="U19" s="6">
        <f t="shared" si="2"/>
      </c>
      <c r="V19" s="6">
        <f t="shared" si="3"/>
      </c>
      <c r="W19" s="6">
        <f t="shared" si="4"/>
      </c>
      <c r="X19" s="12">
        <f>IF(G19="男",data_kyogisha!A11,"")</f>
      </c>
      <c r="Y19" s="6">
        <f t="shared" si="5"/>
      </c>
      <c r="Z19" s="6">
        <f t="shared" si="6"/>
      </c>
      <c r="AA19" s="6">
        <f t="shared" si="7"/>
      </c>
      <c r="AB19" s="6">
        <f t="shared" si="8"/>
      </c>
      <c r="AC19" s="6">
        <f t="shared" si="9"/>
      </c>
      <c r="AD19" s="6">
        <f>IF(G19="女",data_kyogisha!A11,"")</f>
      </c>
      <c r="AE19" s="2" t="e">
        <f>IF(AND(G19="男",#REF!="○"),AE18+1,AE18)</f>
        <v>#REF!</v>
      </c>
      <c r="AF19" s="2" t="e">
        <f>IF(AND(G19="男",#REF!="○"),C19,"")</f>
        <v>#REF!</v>
      </c>
      <c r="AG19" s="2" t="e">
        <f>IF(AND(G19="男",#REF!="○"),AG18+1,AG18)</f>
        <v>#REF!</v>
      </c>
      <c r="AH19" s="2" t="e">
        <f>IF(AND(G19="男",#REF!="○"),C19,"")</f>
        <v>#REF!</v>
      </c>
      <c r="AI19" s="2" t="e">
        <f>IF(AND(G19="女",#REF!="○"),AI18+1,AI18)</f>
        <v>#REF!</v>
      </c>
      <c r="AJ19" s="2" t="e">
        <f>IF(AND(G19="女",#REF!="○"),C19,"")</f>
        <v>#REF!</v>
      </c>
      <c r="AK19" s="2" t="e">
        <f>IF(AND(G19="女",#REF!="○"),AK18+1,AK18)</f>
        <v>#REF!</v>
      </c>
      <c r="AL19" s="2" t="e">
        <f>IF(AND(G19="女",#REF!="○"),C19,"")</f>
        <v>#REF!</v>
      </c>
    </row>
    <row r="20" spans="1:38" ht="14.25">
      <c r="A20" s="24">
        <v>11</v>
      </c>
      <c r="B20" s="321"/>
      <c r="C20" s="181"/>
      <c r="D20" s="181"/>
      <c r="E20" s="181"/>
      <c r="F20" s="307"/>
      <c r="G20" s="181"/>
      <c r="H20" s="182"/>
      <c r="I20" s="183"/>
      <c r="J20" s="184"/>
      <c r="K20" s="183"/>
      <c r="L20" s="184"/>
      <c r="P20" s="62" t="str">
        <f>IF('種目情報'!A13="","",'種目情報'!A13)</f>
        <v>中男走幅跳</v>
      </c>
      <c r="Q20" s="63" t="str">
        <f>IF('種目情報'!E13="","",'種目情報'!E13)</f>
        <v>中女走高跳</v>
      </c>
      <c r="S20" s="6">
        <f t="shared" si="0"/>
      </c>
      <c r="T20" s="6">
        <f t="shared" si="1"/>
      </c>
      <c r="U20" s="6">
        <f t="shared" si="2"/>
      </c>
      <c r="V20" s="6">
        <f t="shared" si="3"/>
      </c>
      <c r="W20" s="6">
        <f t="shared" si="4"/>
      </c>
      <c r="X20" s="12">
        <f>IF(G20="男",data_kyogisha!A12,"")</f>
      </c>
      <c r="Y20" s="6">
        <f t="shared" si="5"/>
      </c>
      <c r="Z20" s="6">
        <f t="shared" si="6"/>
      </c>
      <c r="AA20" s="6">
        <f t="shared" si="7"/>
      </c>
      <c r="AB20" s="6">
        <f t="shared" si="8"/>
      </c>
      <c r="AC20" s="6">
        <f t="shared" si="9"/>
      </c>
      <c r="AD20" s="6">
        <f>IF(G20="女",data_kyogisha!A12,"")</f>
      </c>
      <c r="AE20" s="2" t="e">
        <f>IF(AND(G20="男",#REF!="○"),AE19+1,AE19)</f>
        <v>#REF!</v>
      </c>
      <c r="AF20" s="2" t="e">
        <f>IF(AND(G20="男",#REF!="○"),C20,"")</f>
        <v>#REF!</v>
      </c>
      <c r="AG20" s="2" t="e">
        <f>IF(AND(G20="男",#REF!="○"),AG19+1,AG19)</f>
        <v>#REF!</v>
      </c>
      <c r="AH20" s="2" t="e">
        <f>IF(AND(G20="男",#REF!="○"),C20,"")</f>
        <v>#REF!</v>
      </c>
      <c r="AI20" s="2" t="e">
        <f>IF(AND(G20="女",#REF!="○"),AI19+1,AI19)</f>
        <v>#REF!</v>
      </c>
      <c r="AJ20" s="2" t="e">
        <f>IF(AND(G20="女",#REF!="○"),C20,"")</f>
        <v>#REF!</v>
      </c>
      <c r="AK20" s="2" t="e">
        <f>IF(AND(G20="女",#REF!="○"),AK19+1,AK19)</f>
        <v>#REF!</v>
      </c>
      <c r="AL20" s="2" t="e">
        <f>IF(AND(G20="女",#REF!="○"),C20,"")</f>
        <v>#REF!</v>
      </c>
    </row>
    <row r="21" spans="1:38" ht="14.25">
      <c r="A21" s="28">
        <v>12</v>
      </c>
      <c r="B21" s="322"/>
      <c r="C21" s="48"/>
      <c r="D21" s="48"/>
      <c r="E21" s="48"/>
      <c r="F21" s="303"/>
      <c r="G21" s="48"/>
      <c r="H21" s="49"/>
      <c r="I21" s="50"/>
      <c r="J21" s="147"/>
      <c r="K21" s="50"/>
      <c r="L21" s="147"/>
      <c r="P21" s="62" t="str">
        <f>IF('種目情報'!A14="","",'種目情報'!A14)</f>
        <v>中男砲丸投</v>
      </c>
      <c r="Q21" s="63" t="str">
        <f>IF('種目情報'!E14="","",'種目情報'!E14)</f>
        <v>中女走幅跳</v>
      </c>
      <c r="S21" s="6">
        <f t="shared" si="0"/>
      </c>
      <c r="T21" s="6">
        <f t="shared" si="1"/>
      </c>
      <c r="U21" s="6">
        <f t="shared" si="2"/>
      </c>
      <c r="V21" s="6">
        <f t="shared" si="3"/>
      </c>
      <c r="W21" s="6">
        <f t="shared" si="4"/>
      </c>
      <c r="X21" s="12">
        <f>IF(G21="男",data_kyogisha!A13,"")</f>
      </c>
      <c r="Y21" s="6">
        <f t="shared" si="5"/>
      </c>
      <c r="Z21" s="6">
        <f t="shared" si="6"/>
      </c>
      <c r="AA21" s="6">
        <f t="shared" si="7"/>
      </c>
      <c r="AB21" s="6">
        <f t="shared" si="8"/>
      </c>
      <c r="AC21" s="6">
        <f t="shared" si="9"/>
      </c>
      <c r="AD21" s="6">
        <f>IF(G21="女",data_kyogisha!A13,"")</f>
      </c>
      <c r="AE21" s="2" t="e">
        <f>IF(AND(G21="男",#REF!="○"),AE20+1,AE20)</f>
        <v>#REF!</v>
      </c>
      <c r="AF21" s="2" t="e">
        <f>IF(AND(G21="男",#REF!="○"),C21,"")</f>
        <v>#REF!</v>
      </c>
      <c r="AG21" s="2" t="e">
        <f>IF(AND(G21="男",#REF!="○"),AG20+1,AG20)</f>
        <v>#REF!</v>
      </c>
      <c r="AH21" s="2" t="e">
        <f>IF(AND(G21="男",#REF!="○"),C21,"")</f>
        <v>#REF!</v>
      </c>
      <c r="AI21" s="2" t="e">
        <f>IF(AND(G21="女",#REF!="○"),AI20+1,AI20)</f>
        <v>#REF!</v>
      </c>
      <c r="AJ21" s="2" t="e">
        <f>IF(AND(G21="女",#REF!="○"),C21,"")</f>
        <v>#REF!</v>
      </c>
      <c r="AK21" s="2" t="e">
        <f>IF(AND(G21="女",#REF!="○"),AK20+1,AK20)</f>
        <v>#REF!</v>
      </c>
      <c r="AL21" s="2" t="e">
        <f>IF(AND(G21="女",#REF!="○"),C21,"")</f>
        <v>#REF!</v>
      </c>
    </row>
    <row r="22" spans="1:38" ht="14.25">
      <c r="A22" s="28">
        <v>13</v>
      </c>
      <c r="B22" s="322"/>
      <c r="C22" s="48"/>
      <c r="D22" s="48"/>
      <c r="E22" s="48"/>
      <c r="F22" s="303"/>
      <c r="G22" s="48"/>
      <c r="H22" s="49"/>
      <c r="I22" s="50"/>
      <c r="J22" s="147"/>
      <c r="K22" s="50"/>
      <c r="L22" s="147"/>
      <c r="P22" s="62">
        <f>IF('種目情報'!A15="","",'種目情報'!A15)</f>
      </c>
      <c r="Q22" s="63" t="str">
        <f>IF('種目情報'!E15="","",'種目情報'!E15)</f>
        <v>中女砲丸投</v>
      </c>
      <c r="S22" s="6">
        <f t="shared" si="0"/>
      </c>
      <c r="T22" s="6">
        <f t="shared" si="1"/>
      </c>
      <c r="U22" s="6">
        <f t="shared" si="2"/>
      </c>
      <c r="V22" s="6">
        <f t="shared" si="3"/>
      </c>
      <c r="W22" s="6">
        <f t="shared" si="4"/>
      </c>
      <c r="X22" s="12">
        <f>IF(G22="男",data_kyogisha!A14,"")</f>
      </c>
      <c r="Y22" s="6">
        <f t="shared" si="5"/>
      </c>
      <c r="Z22" s="6">
        <f t="shared" si="6"/>
      </c>
      <c r="AA22" s="6">
        <f t="shared" si="7"/>
      </c>
      <c r="AB22" s="6">
        <f t="shared" si="8"/>
      </c>
      <c r="AC22" s="6">
        <f t="shared" si="9"/>
      </c>
      <c r="AD22" s="6">
        <f>IF(G22="女",data_kyogisha!A14,"")</f>
      </c>
      <c r="AE22" s="2" t="e">
        <f>IF(AND(G22="男",#REF!="○"),AE21+1,AE21)</f>
        <v>#REF!</v>
      </c>
      <c r="AF22" s="2" t="e">
        <f>IF(AND(G22="男",#REF!="○"),C22,"")</f>
        <v>#REF!</v>
      </c>
      <c r="AG22" s="2" t="e">
        <f>IF(AND(G22="男",#REF!="○"),AG21+1,AG21)</f>
        <v>#REF!</v>
      </c>
      <c r="AH22" s="2" t="e">
        <f>IF(AND(G22="男",#REF!="○"),C22,"")</f>
        <v>#REF!</v>
      </c>
      <c r="AI22" s="2" t="e">
        <f>IF(AND(G22="女",#REF!="○"),AI21+1,AI21)</f>
        <v>#REF!</v>
      </c>
      <c r="AJ22" s="2" t="e">
        <f>IF(AND(G22="女",#REF!="○"),C22,"")</f>
        <v>#REF!</v>
      </c>
      <c r="AK22" s="2" t="e">
        <f>IF(AND(G22="女",#REF!="○"),AK21+1,AK21)</f>
        <v>#REF!</v>
      </c>
      <c r="AL22" s="2" t="e">
        <f>IF(AND(G22="女",#REF!="○"),C22,"")</f>
        <v>#REF!</v>
      </c>
    </row>
    <row r="23" spans="1:38" ht="14.25">
      <c r="A23" s="28">
        <v>14</v>
      </c>
      <c r="B23" s="322"/>
      <c r="C23" s="48"/>
      <c r="D23" s="48"/>
      <c r="E23" s="48"/>
      <c r="F23" s="303"/>
      <c r="G23" s="48"/>
      <c r="H23" s="49"/>
      <c r="I23" s="50"/>
      <c r="J23" s="147"/>
      <c r="K23" s="50"/>
      <c r="L23" s="147"/>
      <c r="P23" s="62">
        <f>IF('種目情報'!A16="","",'種目情報'!A16)</f>
      </c>
      <c r="Q23" s="63">
        <f>IF('種目情報'!E16="","",'種目情報'!E16)</f>
      </c>
      <c r="S23" s="6">
        <f t="shared" si="0"/>
      </c>
      <c r="T23" s="6">
        <f t="shared" si="1"/>
      </c>
      <c r="U23" s="6">
        <f t="shared" si="2"/>
      </c>
      <c r="V23" s="6">
        <f t="shared" si="3"/>
      </c>
      <c r="W23" s="6">
        <f t="shared" si="4"/>
      </c>
      <c r="X23" s="12">
        <f>IF(G23="男",data_kyogisha!A15,"")</f>
      </c>
      <c r="Y23" s="6">
        <f t="shared" si="5"/>
      </c>
      <c r="Z23" s="6">
        <f t="shared" si="6"/>
      </c>
      <c r="AA23" s="6">
        <f t="shared" si="7"/>
      </c>
      <c r="AB23" s="6">
        <f t="shared" si="8"/>
      </c>
      <c r="AC23" s="6">
        <f t="shared" si="9"/>
      </c>
      <c r="AD23" s="6">
        <f>IF(G23="女",data_kyogisha!A15,"")</f>
      </c>
      <c r="AE23" s="2" t="e">
        <f>IF(AND(G23="男",#REF!="○"),AE22+1,AE22)</f>
        <v>#REF!</v>
      </c>
      <c r="AF23" s="2" t="e">
        <f>IF(AND(G23="男",#REF!="○"),C23,"")</f>
        <v>#REF!</v>
      </c>
      <c r="AG23" s="2" t="e">
        <f>IF(AND(G23="男",#REF!="○"),AG22+1,AG22)</f>
        <v>#REF!</v>
      </c>
      <c r="AH23" s="2" t="e">
        <f>IF(AND(G23="男",#REF!="○"),C23,"")</f>
        <v>#REF!</v>
      </c>
      <c r="AI23" s="2" t="e">
        <f>IF(AND(G23="女",#REF!="○"),AI22+1,AI22)</f>
        <v>#REF!</v>
      </c>
      <c r="AJ23" s="2" t="e">
        <f>IF(AND(G23="女",#REF!="○"),C23,"")</f>
        <v>#REF!</v>
      </c>
      <c r="AK23" s="2" t="e">
        <f>IF(AND(G23="女",#REF!="○"),AK22+1,AK22)</f>
        <v>#REF!</v>
      </c>
      <c r="AL23" s="2" t="e">
        <f>IF(AND(G23="女",#REF!="○"),C23,"")</f>
        <v>#REF!</v>
      </c>
    </row>
    <row r="24" spans="1:38" ht="15" thickBot="1">
      <c r="A24" s="23">
        <v>15</v>
      </c>
      <c r="B24" s="323"/>
      <c r="C24" s="51"/>
      <c r="D24" s="51"/>
      <c r="E24" s="51"/>
      <c r="F24" s="304"/>
      <c r="G24" s="51"/>
      <c r="H24" s="52"/>
      <c r="I24" s="53"/>
      <c r="J24" s="148"/>
      <c r="K24" s="53"/>
      <c r="L24" s="148"/>
      <c r="P24" s="62">
        <f>IF('種目情報'!A17="","",'種目情報'!A17)</f>
      </c>
      <c r="Q24" s="63">
        <f>IF('種目情報'!E17="","",'種目情報'!E17)</f>
      </c>
      <c r="S24" s="6">
        <f t="shared" si="0"/>
      </c>
      <c r="T24" s="6">
        <f t="shared" si="1"/>
      </c>
      <c r="U24" s="6">
        <f t="shared" si="2"/>
      </c>
      <c r="V24" s="6">
        <f t="shared" si="3"/>
      </c>
      <c r="W24" s="6">
        <f t="shared" si="4"/>
      </c>
      <c r="X24" s="12">
        <f>IF(G24="男",data_kyogisha!A16,"")</f>
      </c>
      <c r="Y24" s="6">
        <f t="shared" si="5"/>
      </c>
      <c r="Z24" s="6">
        <f t="shared" si="6"/>
      </c>
      <c r="AA24" s="6">
        <f t="shared" si="7"/>
      </c>
      <c r="AB24" s="6">
        <f t="shared" si="8"/>
      </c>
      <c r="AC24" s="6">
        <f t="shared" si="9"/>
      </c>
      <c r="AD24" s="6">
        <f>IF(G24="女",data_kyogisha!A16,"")</f>
      </c>
      <c r="AE24" s="2" t="e">
        <f>IF(AND(G24="男",#REF!="○"),AE23+1,AE23)</f>
        <v>#REF!</v>
      </c>
      <c r="AF24" s="2" t="e">
        <f>IF(AND(G24="男",#REF!="○"),C24,"")</f>
        <v>#REF!</v>
      </c>
      <c r="AG24" s="2" t="e">
        <f>IF(AND(G24="男",#REF!="○"),AG23+1,AG23)</f>
        <v>#REF!</v>
      </c>
      <c r="AH24" s="2" t="e">
        <f>IF(AND(G24="男",#REF!="○"),C24,"")</f>
        <v>#REF!</v>
      </c>
      <c r="AI24" s="2" t="e">
        <f>IF(AND(G24="女",#REF!="○"),AI23+1,AI23)</f>
        <v>#REF!</v>
      </c>
      <c r="AJ24" s="2" t="e">
        <f>IF(AND(G24="女",#REF!="○"),C24,"")</f>
        <v>#REF!</v>
      </c>
      <c r="AK24" s="2" t="e">
        <f>IF(AND(G24="女",#REF!="○"),AK23+1,AK23)</f>
        <v>#REF!</v>
      </c>
      <c r="AL24" s="2" t="e">
        <f>IF(AND(G24="女",#REF!="○"),C24,"")</f>
        <v>#REF!</v>
      </c>
    </row>
    <row r="25" spans="1:38" ht="15" thickBot="1">
      <c r="A25" s="271">
        <v>16</v>
      </c>
      <c r="B25" s="326"/>
      <c r="C25" s="272"/>
      <c r="D25" s="272"/>
      <c r="E25" s="272"/>
      <c r="F25" s="308"/>
      <c r="G25" s="272"/>
      <c r="H25" s="273"/>
      <c r="I25" s="274"/>
      <c r="J25" s="275"/>
      <c r="K25" s="274"/>
      <c r="L25" s="275"/>
      <c r="P25" s="62">
        <f>IF('種目情報'!A18="","",'種目情報'!A18)</f>
      </c>
      <c r="Q25" s="63">
        <f>IF('種目情報'!E18="","",'種目情報'!E18)</f>
      </c>
      <c r="S25" s="6">
        <f t="shared" si="0"/>
      </c>
      <c r="T25" s="6">
        <f t="shared" si="1"/>
      </c>
      <c r="U25" s="6">
        <f t="shared" si="2"/>
      </c>
      <c r="V25" s="6">
        <f t="shared" si="3"/>
      </c>
      <c r="W25" s="6">
        <f t="shared" si="4"/>
      </c>
      <c r="X25" s="12">
        <f>IF(G25="男",data_kyogisha!A17,"")</f>
      </c>
      <c r="Y25" s="6">
        <f t="shared" si="5"/>
      </c>
      <c r="Z25" s="6">
        <f t="shared" si="6"/>
      </c>
      <c r="AA25" s="6">
        <f t="shared" si="7"/>
      </c>
      <c r="AB25" s="6">
        <f t="shared" si="8"/>
      </c>
      <c r="AC25" s="6">
        <f t="shared" si="9"/>
      </c>
      <c r="AD25" s="6">
        <f>IF(G25="女",data_kyogisha!A17,"")</f>
      </c>
      <c r="AE25" s="2" t="e">
        <f>IF(AND(G25="男",#REF!="○"),AE24+1,AE24)</f>
        <v>#REF!</v>
      </c>
      <c r="AF25" s="2" t="e">
        <f>IF(AND(G25="男",#REF!="○"),C25,"")</f>
        <v>#REF!</v>
      </c>
      <c r="AG25" s="2" t="e">
        <f>IF(AND(G25="男",#REF!="○"),AG24+1,AG24)</f>
        <v>#REF!</v>
      </c>
      <c r="AH25" s="2" t="e">
        <f>IF(AND(G25="男",#REF!="○"),C25,"")</f>
        <v>#REF!</v>
      </c>
      <c r="AI25" s="2" t="e">
        <f>IF(AND(G25="女",#REF!="○"),AI24+1,AI24)</f>
        <v>#REF!</v>
      </c>
      <c r="AJ25" s="2" t="e">
        <f>IF(AND(G25="女",#REF!="○"),C25,"")</f>
        <v>#REF!</v>
      </c>
      <c r="AK25" s="2" t="e">
        <f>IF(AND(G25="女",#REF!="○"),AK24+1,AK24)</f>
        <v>#REF!</v>
      </c>
      <c r="AL25" s="2" t="e">
        <f>IF(AND(G25="女",#REF!="○"),C25,"")</f>
        <v>#REF!</v>
      </c>
    </row>
    <row r="26" spans="6:17" ht="13.5" hidden="1">
      <c r="F26" s="15" t="s">
        <v>159</v>
      </c>
      <c r="G26" s="65">
        <f>SUM(I26:L26)</f>
        <v>0</v>
      </c>
      <c r="I26" s="2">
        <f>COUNTA(I10:I25)</f>
        <v>0</v>
      </c>
      <c r="K26" s="2">
        <f>COUNTA(K10:K25)</f>
        <v>0</v>
      </c>
      <c r="P26" s="3">
        <f>IF('種目情報'!A19="","",'種目情報'!A19)</f>
      </c>
      <c r="Q26" s="2">
        <f>IF('種目情報'!E19="","",'種目情報'!E19)</f>
      </c>
    </row>
    <row r="27" spans="6:17" ht="13.5" hidden="1">
      <c r="F27" s="15" t="s">
        <v>163</v>
      </c>
      <c r="G27" s="65" t="e">
        <f>#REF!+#REF!+#REF!+#REF!</f>
        <v>#REF!</v>
      </c>
      <c r="P27" s="3">
        <f>IF('種目情報'!A20="","",'種目情報'!A20)</f>
      </c>
      <c r="Q27" s="2">
        <f>IF('種目情報'!E20="","",'種目情報'!E20)</f>
      </c>
    </row>
    <row r="28" spans="6:17" ht="13.5" hidden="1">
      <c r="F28" s="15" t="s">
        <v>168</v>
      </c>
      <c r="G28" s="65">
        <f>COUNTIF(G10:G25,"男")</f>
        <v>0</v>
      </c>
      <c r="P28" s="3">
        <f>IF('種目情報'!A21="","",'種目情報'!A21)</f>
      </c>
      <c r="Q28" s="2">
        <f>IF('種目情報'!E21="","",'種目情報'!E21)</f>
      </c>
    </row>
    <row r="29" spans="6:17" ht="13.5" hidden="1">
      <c r="F29" s="2" t="s">
        <v>169</v>
      </c>
      <c r="G29" s="2">
        <f>COUNTIF(G10:G25,"女")</f>
        <v>0</v>
      </c>
      <c r="P29" s="3">
        <f>IF('種目情報'!A22="","",'種目情報'!A22)</f>
      </c>
      <c r="Q29" s="2">
        <f>IF('種目情報'!E22="","",'種目情報'!E22)</f>
      </c>
    </row>
  </sheetData>
  <sheetProtection sheet="1" objects="1" scenarios="1" selectLockedCells="1"/>
  <dataValidations count="6">
    <dataValidation allowBlank="1" showInputMessage="1" showErrorMessage="1" imeMode="off" sqref="J10:J25 L10:L25 H10:H25 C10:C25 F9:F25"/>
    <dataValidation type="list" allowBlank="1" showInputMessage="1" showErrorMessage="1" imeMode="on" sqref="G10:G25">
      <formula1>$O$11:$O$12</formula1>
    </dataValidation>
    <dataValidation allowBlank="1" showInputMessage="1" showErrorMessage="1" imeMode="on" sqref="D10:D25"/>
    <dataValidation allowBlank="1" showInputMessage="1" showErrorMessage="1" imeMode="halfKatakana" sqref="E9:E25"/>
    <dataValidation type="list" allowBlank="1" showInputMessage="1" showErrorMessage="1" sqref="I10:I25">
      <formula1>IF(G10="","",IF(G10="男",$P$10:$P$29,$Q$10:$Q$29))</formula1>
    </dataValidation>
    <dataValidation type="list" allowBlank="1" showInputMessage="1" showErrorMessage="1" sqref="K10:K25">
      <formula1>IF(G10="","",IF(G10="男",$P$10:$P$29,$Q$10:$Q$29))</formula1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6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40" sqref="C40"/>
    </sheetView>
  </sheetViews>
  <sheetFormatPr defaultColWidth="9.140625" defaultRowHeight="15"/>
  <cols>
    <col min="1" max="1" width="3.7109375" style="119" customWidth="1"/>
    <col min="2" max="2" width="26.140625" style="119" customWidth="1"/>
    <col min="3" max="3" width="10.00390625" style="119" customWidth="1"/>
    <col min="4" max="4" width="4.7109375" style="119" customWidth="1"/>
    <col min="5" max="5" width="10.7109375" style="119" customWidth="1"/>
    <col min="6" max="6" width="27.421875" style="119" customWidth="1"/>
    <col min="7" max="7" width="15.421875" style="119" customWidth="1"/>
    <col min="8" max="8" width="3.7109375" style="119" customWidth="1"/>
    <col min="9" max="10" width="9.00390625" style="119" customWidth="1"/>
    <col min="11" max="11" width="13.8515625" style="119" hidden="1" customWidth="1"/>
    <col min="12" max="14" width="9.00390625" style="119" hidden="1" customWidth="1"/>
    <col min="15" max="16" width="9.00390625" style="119" customWidth="1"/>
    <col min="17" max="16384" width="9.00390625" style="119" customWidth="1"/>
  </cols>
  <sheetData>
    <row r="1" spans="1:8" ht="18">
      <c r="A1" s="30" t="s">
        <v>214</v>
      </c>
      <c r="B1" s="117"/>
      <c r="C1" s="118"/>
      <c r="D1" s="377" t="s">
        <v>174</v>
      </c>
      <c r="E1" s="377"/>
      <c r="F1" s="377"/>
      <c r="G1" s="377"/>
      <c r="H1" s="377"/>
    </row>
    <row r="2" spans="1:8" ht="24.75" customHeight="1">
      <c r="A2" s="379" t="s">
        <v>62</v>
      </c>
      <c r="B2" s="379"/>
      <c r="C2" s="379"/>
      <c r="D2" s="379"/>
      <c r="E2" s="379"/>
      <c r="F2" s="379"/>
      <c r="G2" s="379"/>
      <c r="H2" s="379"/>
    </row>
    <row r="3" spans="1:8" ht="30" customHeight="1">
      <c r="A3" s="384" t="str">
        <f>'注意事項'!C3</f>
        <v>国体選手選考春季選抜競技会</v>
      </c>
      <c r="B3" s="385"/>
      <c r="C3" s="385"/>
      <c r="D3" s="385"/>
      <c r="E3" s="386"/>
      <c r="G3" s="152">
        <f>IF('①団体情報入力'!D5="","",'①団体情報入力'!D5)</f>
      </c>
      <c r="H3" s="120"/>
    </row>
    <row r="4" ht="14.25" customHeight="1"/>
    <row r="5" spans="1:8" ht="20.25">
      <c r="A5" s="380" t="str">
        <f>'注意事項'!C3&amp;'注意事項'!F3</f>
        <v>国体選手選考春季選抜競技会</v>
      </c>
      <c r="B5" s="380"/>
      <c r="C5" s="380"/>
      <c r="D5" s="380"/>
      <c r="E5" s="380"/>
      <c r="F5" s="380"/>
      <c r="G5" s="380"/>
      <c r="H5" s="380"/>
    </row>
    <row r="6" spans="1:8" ht="21" thickBot="1">
      <c r="A6" s="381" t="s">
        <v>55</v>
      </c>
      <c r="B6" s="381"/>
      <c r="C6" s="381"/>
      <c r="D6" s="381"/>
      <c r="E6" s="381"/>
      <c r="F6" s="381"/>
      <c r="G6" s="381"/>
      <c r="H6" s="381"/>
    </row>
    <row r="7" spans="1:8" ht="19.5" customHeight="1" thickBot="1">
      <c r="A7" s="121"/>
      <c r="B7" s="163" t="s">
        <v>170</v>
      </c>
      <c r="C7" s="122"/>
      <c r="D7" s="122"/>
      <c r="E7" s="122"/>
      <c r="F7" s="122"/>
      <c r="G7" s="123" t="s">
        <v>46</v>
      </c>
      <c r="H7" s="118"/>
    </row>
    <row r="8" spans="1:8" ht="22.5" customHeight="1" thickBot="1">
      <c r="A8" s="118"/>
      <c r="B8" s="164">
        <f>IF('①団体情報入力'!D7="","",'①団体情報入力'!D7)</f>
      </c>
      <c r="C8" s="268" t="s">
        <v>215</v>
      </c>
      <c r="D8" s="389">
        <f>IF('①団体情報入力'!D4="","",'①団体情報入力'!D4)</f>
      </c>
      <c r="E8" s="390"/>
      <c r="F8" s="390"/>
      <c r="G8" s="391"/>
      <c r="H8" s="124"/>
    </row>
    <row r="9" spans="1:8" ht="16.5" customHeight="1" thickBot="1">
      <c r="A9" s="118"/>
      <c r="B9" s="382" t="s">
        <v>47</v>
      </c>
      <c r="C9" s="383"/>
      <c r="D9" s="158"/>
      <c r="E9" s="125"/>
      <c r="F9" s="366" t="s">
        <v>48</v>
      </c>
      <c r="G9" s="366"/>
      <c r="H9" s="118"/>
    </row>
    <row r="10" spans="1:14" ht="16.5" customHeight="1">
      <c r="A10" s="118"/>
      <c r="B10" s="161" t="s">
        <v>49</v>
      </c>
      <c r="C10" s="374" t="s">
        <v>50</v>
      </c>
      <c r="D10" s="375"/>
      <c r="E10" s="126"/>
      <c r="F10" s="127" t="s">
        <v>51</v>
      </c>
      <c r="G10" s="128" t="s">
        <v>50</v>
      </c>
      <c r="H10" s="118"/>
      <c r="L10" s="118" t="s">
        <v>52</v>
      </c>
      <c r="N10" s="118" t="s">
        <v>53</v>
      </c>
    </row>
    <row r="11" spans="1:14" ht="21" customHeight="1">
      <c r="A11" s="129"/>
      <c r="B11" s="162" t="s">
        <v>311</v>
      </c>
      <c r="C11" s="368">
        <f>IF(L11=0,"",L11)</f>
      </c>
      <c r="D11" s="369"/>
      <c r="E11" s="131"/>
      <c r="F11" s="153" t="s">
        <v>316</v>
      </c>
      <c r="G11" s="130">
        <f>IF(N11=0,"",N11)</f>
      </c>
      <c r="H11" s="129"/>
      <c r="K11" s="119" t="str">
        <f>'種目情報'!A4</f>
        <v>少男B100m</v>
      </c>
      <c r="L11" s="132">
        <f>COUNTIF('②選手情報入力'!$I$10:$L$25,K11)</f>
        <v>0</v>
      </c>
      <c r="M11" s="119" t="str">
        <f>'種目情報'!E4</f>
        <v>少女B100m</v>
      </c>
      <c r="N11" s="132">
        <f>COUNTIF('②選手情報入力'!$I$10:$L$25,M11)</f>
        <v>0</v>
      </c>
    </row>
    <row r="12" spans="1:14" ht="21" customHeight="1">
      <c r="A12" s="129"/>
      <c r="B12" s="162" t="s">
        <v>312</v>
      </c>
      <c r="C12" s="368">
        <f aca="true" t="shared" si="0" ref="C12:C27">IF(L12=0,"",L12)</f>
      </c>
      <c r="D12" s="369"/>
      <c r="E12" s="131"/>
      <c r="F12" s="153" t="s">
        <v>317</v>
      </c>
      <c r="G12" s="130">
        <f aca="true" t="shared" si="1" ref="G12:G36">IF(N12=0,"",N12)</f>
      </c>
      <c r="H12" s="129"/>
      <c r="K12" s="119" t="str">
        <f>'種目情報'!A5</f>
        <v>少男B3000m</v>
      </c>
      <c r="L12" s="132">
        <f>COUNTIF('②選手情報入力'!$I$10:$L$25,K12)</f>
        <v>0</v>
      </c>
      <c r="M12" s="119" t="str">
        <f>'種目情報'!E5</f>
        <v>少女B800m</v>
      </c>
      <c r="N12" s="132">
        <f>COUNTIF('②選手情報入力'!$I$10:$L$25,M12)</f>
        <v>0</v>
      </c>
    </row>
    <row r="13" spans="1:14" ht="21" customHeight="1">
      <c r="A13" s="129"/>
      <c r="B13" s="162" t="s">
        <v>268</v>
      </c>
      <c r="C13" s="368">
        <f t="shared" si="0"/>
      </c>
      <c r="D13" s="369"/>
      <c r="E13" s="131"/>
      <c r="F13" s="153" t="s">
        <v>318</v>
      </c>
      <c r="G13" s="130">
        <f t="shared" si="1"/>
      </c>
      <c r="H13" s="129"/>
      <c r="K13" s="119" t="str">
        <f>'種目情報'!A6</f>
        <v>少男Ｂ走幅跳</v>
      </c>
      <c r="L13" s="132">
        <f>COUNTIF('②選手情報入力'!$I$10:$L$25,K13)</f>
        <v>0</v>
      </c>
      <c r="M13" s="119" t="str">
        <f>'種目情報'!E6</f>
        <v>少女B100mYH</v>
      </c>
      <c r="N13" s="132">
        <f>COUNTIF('②選手情報入力'!$I$10:$L$25,M13)</f>
        <v>0</v>
      </c>
    </row>
    <row r="14" spans="1:14" ht="21" customHeight="1">
      <c r="A14" s="129"/>
      <c r="B14" s="162" t="s">
        <v>269</v>
      </c>
      <c r="C14" s="368">
        <f t="shared" si="0"/>
      </c>
      <c r="D14" s="369"/>
      <c r="E14" s="131"/>
      <c r="F14" s="153" t="s">
        <v>271</v>
      </c>
      <c r="G14" s="130">
        <f t="shared" si="1"/>
      </c>
      <c r="H14" s="129"/>
      <c r="K14" s="119" t="str">
        <f>'種目情報'!A7</f>
        <v>少男Ｂ砲丸投</v>
      </c>
      <c r="L14" s="132">
        <f>COUNTIF('②選手情報入力'!$I$10:$L$25,K14)</f>
        <v>0</v>
      </c>
      <c r="M14" s="119" t="str">
        <f>'種目情報'!E7</f>
        <v>少女Ｂ走幅跳</v>
      </c>
      <c r="N14" s="132">
        <f>COUNTIF('②選手情報入力'!$I$10:$L$25,M14)</f>
        <v>0</v>
      </c>
    </row>
    <row r="15" spans="1:14" ht="21" customHeight="1">
      <c r="A15" s="129"/>
      <c r="B15" s="162" t="s">
        <v>313</v>
      </c>
      <c r="C15" s="368">
        <f t="shared" si="0"/>
      </c>
      <c r="D15" s="369"/>
      <c r="E15" s="131"/>
      <c r="F15" s="153" t="s">
        <v>306</v>
      </c>
      <c r="G15" s="130">
        <f t="shared" si="1"/>
      </c>
      <c r="H15" s="129"/>
      <c r="K15" s="119" t="str">
        <f>'種目情報'!A8</f>
        <v>少男共800m</v>
      </c>
      <c r="L15" s="132">
        <f>COUNTIF('②選手情報入力'!$I$10:$L$25,K15)</f>
        <v>0</v>
      </c>
      <c r="M15" s="119" t="str">
        <f>'種目情報'!E8</f>
        <v>少女Ｂ砲丸投</v>
      </c>
      <c r="N15" s="132">
        <f>COUNTIF('②選手情報入力'!$I$10:$L$25,M15)</f>
        <v>0</v>
      </c>
    </row>
    <row r="16" spans="1:14" ht="21" customHeight="1">
      <c r="A16" s="129"/>
      <c r="B16" s="162" t="s">
        <v>314</v>
      </c>
      <c r="C16" s="368">
        <f t="shared" si="0"/>
      </c>
      <c r="D16" s="369"/>
      <c r="E16" s="131"/>
      <c r="F16" s="153" t="s">
        <v>319</v>
      </c>
      <c r="G16" s="130">
        <f t="shared" si="1"/>
      </c>
      <c r="H16" s="129"/>
      <c r="K16" s="119" t="str">
        <f>'種目情報'!A9</f>
        <v>少男共110mJH</v>
      </c>
      <c r="L16" s="132">
        <f>COUNTIF('②選手情報入力'!$I$10:$L$25,K16)</f>
        <v>0</v>
      </c>
      <c r="M16" s="119" t="str">
        <f>'種目情報'!E9</f>
        <v>少女共1500m</v>
      </c>
      <c r="N16" s="132">
        <f>COUNTIF('②選手情報入力'!$I$10:$L$25,M16)</f>
        <v>0</v>
      </c>
    </row>
    <row r="17" spans="1:14" ht="21" customHeight="1">
      <c r="A17" s="129"/>
      <c r="B17" s="162" t="s">
        <v>270</v>
      </c>
      <c r="C17" s="368">
        <f t="shared" si="0"/>
      </c>
      <c r="D17" s="369"/>
      <c r="E17" s="131"/>
      <c r="F17" s="153" t="s">
        <v>272</v>
      </c>
      <c r="G17" s="130">
        <f t="shared" si="1"/>
      </c>
      <c r="H17" s="129"/>
      <c r="K17" s="119" t="str">
        <f>'種目情報'!A10</f>
        <v>少男共走高跳</v>
      </c>
      <c r="L17" s="132">
        <f>COUNTIF('②選手情報入力'!$I$10:$L$25,K17)</f>
        <v>0</v>
      </c>
      <c r="M17" s="119" t="str">
        <f>'種目情報'!E10</f>
        <v>少女共棒高跳</v>
      </c>
      <c r="N17" s="132">
        <f>COUNTIF('②選手情報入力'!$I$10:$L$25,M17)</f>
        <v>0</v>
      </c>
    </row>
    <row r="18" spans="1:14" ht="21" customHeight="1">
      <c r="A18" s="129"/>
      <c r="B18" s="162" t="s">
        <v>315</v>
      </c>
      <c r="C18" s="368">
        <f t="shared" si="0"/>
      </c>
      <c r="D18" s="369"/>
      <c r="E18" s="131"/>
      <c r="F18" s="153" t="s">
        <v>325</v>
      </c>
      <c r="G18" s="130">
        <f t="shared" si="1"/>
      </c>
      <c r="H18" s="129"/>
      <c r="K18" s="119" t="str">
        <f>'種目情報'!A11</f>
        <v>中男110mYH</v>
      </c>
      <c r="L18" s="132">
        <f>COUNTIF('②選手情報入力'!$I$10:$L$25,K18)</f>
        <v>0</v>
      </c>
      <c r="M18" s="119" t="str">
        <f>'種目情報'!E11</f>
        <v>少女共円盤投</v>
      </c>
      <c r="N18" s="132">
        <f>COUNTIF('②選手情報入力'!$I$10:$L$25,M18)</f>
        <v>0</v>
      </c>
    </row>
    <row r="19" spans="1:14" ht="21" customHeight="1">
      <c r="A19" s="129"/>
      <c r="B19" s="162" t="s">
        <v>303</v>
      </c>
      <c r="C19" s="368">
        <f t="shared" si="0"/>
      </c>
      <c r="D19" s="369"/>
      <c r="E19" s="131"/>
      <c r="F19" s="153" t="s">
        <v>320</v>
      </c>
      <c r="G19" s="130">
        <f t="shared" si="1"/>
      </c>
      <c r="H19" s="129"/>
      <c r="K19" s="119" t="str">
        <f>'種目情報'!A12</f>
        <v>中男走高跳</v>
      </c>
      <c r="L19" s="132">
        <f>COUNTIF('②選手情報入力'!$I$10:$L$25,K19)</f>
        <v>0</v>
      </c>
      <c r="M19" s="119" t="str">
        <f>'種目情報'!E12</f>
        <v>中女100mJH</v>
      </c>
      <c r="N19" s="132">
        <f>COUNTIF('②選手情報入力'!$I$10:$L$25,M19)</f>
        <v>0</v>
      </c>
    </row>
    <row r="20" spans="1:14" ht="21" customHeight="1">
      <c r="A20" s="129"/>
      <c r="B20" s="162" t="s">
        <v>323</v>
      </c>
      <c r="C20" s="368">
        <f t="shared" si="0"/>
      </c>
      <c r="D20" s="369"/>
      <c r="E20" s="131"/>
      <c r="F20" s="153" t="s">
        <v>308</v>
      </c>
      <c r="G20" s="130">
        <f t="shared" si="1"/>
      </c>
      <c r="H20" s="129"/>
      <c r="K20" s="119" t="str">
        <f>'種目情報'!A13</f>
        <v>中男走幅跳</v>
      </c>
      <c r="L20" s="132">
        <f>COUNTIF('②選手情報入力'!$I$10:$L$25,K20)</f>
        <v>0</v>
      </c>
      <c r="M20" s="119" t="str">
        <f>'種目情報'!E13</f>
        <v>中女走高跳</v>
      </c>
      <c r="N20" s="132">
        <f>COUNTIF('②選手情報入力'!$I$10:$L$25,M20)</f>
        <v>0</v>
      </c>
    </row>
    <row r="21" spans="1:14" ht="21" customHeight="1">
      <c r="A21" s="129"/>
      <c r="B21" s="162" t="s">
        <v>324</v>
      </c>
      <c r="C21" s="368">
        <f t="shared" si="0"/>
      </c>
      <c r="D21" s="369"/>
      <c r="E21" s="131"/>
      <c r="F21" s="154" t="s">
        <v>326</v>
      </c>
      <c r="G21" s="130">
        <f t="shared" si="1"/>
      </c>
      <c r="H21" s="129"/>
      <c r="K21" s="119" t="str">
        <f>'種目情報'!A14</f>
        <v>中男砲丸投</v>
      </c>
      <c r="L21" s="132">
        <f>COUNTIF('②選手情報入力'!$I$10:$L$25,K21)</f>
        <v>0</v>
      </c>
      <c r="M21" s="119" t="str">
        <f>'種目情報'!E14</f>
        <v>中女走幅跳</v>
      </c>
      <c r="N21" s="132">
        <f>COUNTIF('②選手情報入力'!$I$10:$L$25,M21)</f>
        <v>0</v>
      </c>
    </row>
    <row r="22" spans="1:14" ht="21" customHeight="1">
      <c r="A22" s="129"/>
      <c r="B22" s="162"/>
      <c r="C22" s="368">
        <f t="shared" si="0"/>
      </c>
      <c r="D22" s="369"/>
      <c r="E22" s="131"/>
      <c r="F22" s="153" t="s">
        <v>310</v>
      </c>
      <c r="G22" s="130">
        <f t="shared" si="1"/>
      </c>
      <c r="H22" s="129"/>
      <c r="K22" s="119">
        <f>'種目情報'!A15</f>
        <v>0</v>
      </c>
      <c r="L22" s="132">
        <f>COUNTIF('②選手情報入力'!$I$10:$L$25,K22)</f>
        <v>0</v>
      </c>
      <c r="M22" s="119" t="str">
        <f>'種目情報'!E15</f>
        <v>中女砲丸投</v>
      </c>
      <c r="N22" s="132">
        <f>COUNTIF('②選手情報入力'!$I$10:$L$25,M22)</f>
        <v>0</v>
      </c>
    </row>
    <row r="23" spans="1:14" ht="21" customHeight="1">
      <c r="A23" s="129"/>
      <c r="B23" s="162"/>
      <c r="C23" s="368">
        <f t="shared" si="0"/>
      </c>
      <c r="D23" s="369"/>
      <c r="E23" s="131"/>
      <c r="F23" s="154"/>
      <c r="G23" s="130">
        <f t="shared" si="1"/>
      </c>
      <c r="H23" s="129"/>
      <c r="K23" s="119">
        <f>'種目情報'!A16</f>
        <v>0</v>
      </c>
      <c r="L23" s="132">
        <f>COUNTIF('②選手情報入力'!$I$10:$L$25,K23)</f>
        <v>0</v>
      </c>
      <c r="M23" s="119">
        <f>'種目情報'!E16</f>
        <v>0</v>
      </c>
      <c r="N23" s="132">
        <f>COUNTIF('②選手情報入力'!$I$10:$L$25,M23)</f>
        <v>0</v>
      </c>
    </row>
    <row r="24" spans="1:14" ht="21" customHeight="1">
      <c r="A24" s="129"/>
      <c r="B24" s="162"/>
      <c r="C24" s="368">
        <f t="shared" si="0"/>
      </c>
      <c r="D24" s="369"/>
      <c r="E24" s="131"/>
      <c r="F24" s="154"/>
      <c r="G24" s="130">
        <f t="shared" si="1"/>
      </c>
      <c r="H24" s="129"/>
      <c r="K24" s="119">
        <f>'種目情報'!A17</f>
        <v>0</v>
      </c>
      <c r="L24" s="132">
        <f>COUNTIF('②選手情報入力'!$I$10:$L$25,K24)</f>
        <v>0</v>
      </c>
      <c r="M24" s="119">
        <f>'種目情報'!E17</f>
        <v>0</v>
      </c>
      <c r="N24" s="132">
        <f>COUNTIF('②選手情報入力'!$I$10:$L$25,M24)</f>
        <v>0</v>
      </c>
    </row>
    <row r="25" spans="1:14" ht="21" customHeight="1">
      <c r="A25" s="129"/>
      <c r="B25" s="162"/>
      <c r="C25" s="368">
        <f t="shared" si="0"/>
      </c>
      <c r="D25" s="369"/>
      <c r="E25" s="131"/>
      <c r="F25" s="154"/>
      <c r="G25" s="130">
        <f t="shared" si="1"/>
      </c>
      <c r="H25" s="129"/>
      <c r="K25" s="119">
        <f>'種目情報'!A18</f>
        <v>0</v>
      </c>
      <c r="L25" s="132">
        <f>COUNTIF('②選手情報入力'!$I$10:$L$25,K25)</f>
        <v>0</v>
      </c>
      <c r="M25" s="119">
        <f>'種目情報'!E18</f>
        <v>0</v>
      </c>
      <c r="N25" s="132">
        <f>COUNTIF('②選手情報入力'!$I$10:$L$25,M25)</f>
        <v>0</v>
      </c>
    </row>
    <row r="26" spans="1:14" ht="21" customHeight="1">
      <c r="A26" s="129"/>
      <c r="B26" s="162"/>
      <c r="C26" s="368">
        <f t="shared" si="0"/>
      </c>
      <c r="D26" s="369"/>
      <c r="E26" s="131"/>
      <c r="F26" s="154"/>
      <c r="G26" s="130">
        <f t="shared" si="1"/>
      </c>
      <c r="H26" s="129"/>
      <c r="K26" s="119">
        <f>'種目情報'!A19</f>
        <v>0</v>
      </c>
      <c r="L26" s="132">
        <f>COUNTIF('②選手情報入力'!$I$10:$L$25,K26)</f>
        <v>0</v>
      </c>
      <c r="M26" s="119">
        <f>'種目情報'!E19</f>
        <v>0</v>
      </c>
      <c r="N26" s="132">
        <f>COUNTIF('②選手情報入力'!$I$10:$L$25,M26)</f>
        <v>0</v>
      </c>
    </row>
    <row r="27" spans="1:14" ht="21" customHeight="1">
      <c r="A27" s="129"/>
      <c r="B27" s="162"/>
      <c r="C27" s="368">
        <f t="shared" si="0"/>
      </c>
      <c r="D27" s="369"/>
      <c r="E27" s="131"/>
      <c r="F27" s="154"/>
      <c r="G27" s="130">
        <f t="shared" si="1"/>
      </c>
      <c r="H27" s="129"/>
      <c r="K27" s="119">
        <f>'種目情報'!A20</f>
        <v>0</v>
      </c>
      <c r="L27" s="132">
        <f>COUNTIF('②選手情報入力'!$I$10:$L$25,K27)</f>
        <v>0</v>
      </c>
      <c r="M27" s="119">
        <f>'種目情報'!E20</f>
        <v>0</v>
      </c>
      <c r="N27" s="132">
        <f>COUNTIF('②選手情報入力'!$I$10:$L$25,M27)</f>
        <v>0</v>
      </c>
    </row>
    <row r="28" spans="1:14" ht="21" customHeight="1">
      <c r="A28" s="129"/>
      <c r="B28" s="162"/>
      <c r="C28" s="368">
        <f aca="true" t="shared" si="2" ref="C28:C35">IF(L28=0,"",L28)</f>
      </c>
      <c r="D28" s="369"/>
      <c r="E28" s="131"/>
      <c r="F28" s="170"/>
      <c r="G28" s="130">
        <f t="shared" si="1"/>
      </c>
      <c r="H28" s="129"/>
      <c r="K28" s="119">
        <f>'種目情報'!A21</f>
        <v>0</v>
      </c>
      <c r="L28" s="132">
        <f>COUNTIF('②選手情報入力'!$I$10:$L$25,K28)</f>
        <v>0</v>
      </c>
      <c r="M28" s="119">
        <f>'種目情報'!E21</f>
        <v>0</v>
      </c>
      <c r="N28" s="132">
        <f>COUNTIF('②選手情報入力'!$I$10:$L$25,M28)</f>
        <v>0</v>
      </c>
    </row>
    <row r="29" spans="1:14" ht="21" customHeight="1">
      <c r="A29" s="129"/>
      <c r="B29" s="162"/>
      <c r="C29" s="368">
        <f t="shared" si="2"/>
      </c>
      <c r="D29" s="369"/>
      <c r="E29" s="131"/>
      <c r="F29" s="170"/>
      <c r="G29" s="134">
        <f t="shared" si="1"/>
      </c>
      <c r="H29" s="129"/>
      <c r="K29" s="119">
        <f>'種目情報'!A22</f>
        <v>0</v>
      </c>
      <c r="L29" s="132">
        <f>COUNTIF('②選手情報入力'!$I$10:$L$25,K29)</f>
        <v>0</v>
      </c>
      <c r="M29" s="119">
        <f>'種目情報'!E22</f>
        <v>0</v>
      </c>
      <c r="N29" s="132">
        <f>COUNTIF('②選手情報入力'!$I$10:$L$25,M29)</f>
        <v>0</v>
      </c>
    </row>
    <row r="30" spans="1:14" ht="21" customHeight="1">
      <c r="A30" s="129"/>
      <c r="B30" s="162"/>
      <c r="C30" s="368">
        <f>IF(L30=0,"",L30)</f>
      </c>
      <c r="D30" s="369"/>
      <c r="E30" s="131"/>
      <c r="F30" s="170"/>
      <c r="G30" s="134">
        <f t="shared" si="1"/>
      </c>
      <c r="H30" s="129"/>
      <c r="K30" s="119">
        <f>'種目情報'!A23</f>
        <v>0</v>
      </c>
      <c r="L30" s="132">
        <f>COUNTIF('②選手情報入力'!$I$10:$L$25,K30)</f>
        <v>0</v>
      </c>
      <c r="M30" s="119">
        <f>'種目情報'!E23</f>
        <v>0</v>
      </c>
      <c r="N30" s="132">
        <f>COUNTIF('②選手情報入力'!$I$10:$L$25,M30)</f>
        <v>0</v>
      </c>
    </row>
    <row r="31" spans="1:14" ht="21" customHeight="1">
      <c r="A31" s="129"/>
      <c r="B31" s="162"/>
      <c r="C31" s="368">
        <f>IF(L31=0,"",L31)</f>
      </c>
      <c r="D31" s="369"/>
      <c r="E31" s="131"/>
      <c r="F31" s="170"/>
      <c r="G31" s="134">
        <f t="shared" si="1"/>
      </c>
      <c r="H31" s="129"/>
      <c r="K31" s="119">
        <f>'種目情報'!A24</f>
        <v>0</v>
      </c>
      <c r="L31" s="132">
        <f>COUNTIF('②選手情報入力'!$I$10:$L$25,K31)</f>
        <v>0</v>
      </c>
      <c r="M31" s="119">
        <f>'種目情報'!E24</f>
        <v>0</v>
      </c>
      <c r="N31" s="132">
        <f>COUNTIF('②選手情報入力'!$I$10:$L$25,M31)</f>
        <v>0</v>
      </c>
    </row>
    <row r="32" spans="1:14" ht="21" customHeight="1">
      <c r="A32" s="129"/>
      <c r="B32" s="162"/>
      <c r="C32" s="368">
        <f>IF(L32=0,"",L32)</f>
      </c>
      <c r="D32" s="369"/>
      <c r="E32" s="131"/>
      <c r="F32" s="170"/>
      <c r="G32" s="134">
        <f t="shared" si="1"/>
      </c>
      <c r="H32" s="129"/>
      <c r="K32" s="119">
        <f>'種目情報'!A25</f>
        <v>0</v>
      </c>
      <c r="L32" s="132">
        <f>COUNTIF('②選手情報入力'!$I$10:$L$25,K32)</f>
        <v>0</v>
      </c>
      <c r="M32" s="119">
        <f>'種目情報'!E25</f>
        <v>0</v>
      </c>
      <c r="N32" s="132">
        <f>COUNTIF('②選手情報入力'!$I$10:$L$25,M32)</f>
        <v>0</v>
      </c>
    </row>
    <row r="33" spans="1:14" ht="21" customHeight="1">
      <c r="A33" s="129"/>
      <c r="B33" s="162"/>
      <c r="C33" s="368">
        <f t="shared" si="2"/>
      </c>
      <c r="D33" s="369"/>
      <c r="E33" s="131"/>
      <c r="F33" s="170"/>
      <c r="G33" s="134">
        <f t="shared" si="1"/>
      </c>
      <c r="H33" s="129"/>
      <c r="K33" s="119">
        <f>'種目情報'!A26</f>
        <v>0</v>
      </c>
      <c r="L33" s="132">
        <f>COUNTIF('②選手情報入力'!$I$10:$L$25,K33)</f>
        <v>0</v>
      </c>
      <c r="M33" s="119">
        <f>'種目情報'!E26</f>
        <v>0</v>
      </c>
      <c r="N33" s="132">
        <f>COUNTIF('②選手情報入力'!$I$10:$L$25,M33)</f>
        <v>0</v>
      </c>
    </row>
    <row r="34" spans="1:14" ht="21" customHeight="1">
      <c r="A34" s="129"/>
      <c r="B34" s="162"/>
      <c r="C34" s="368">
        <f t="shared" si="2"/>
      </c>
      <c r="D34" s="369"/>
      <c r="E34" s="131"/>
      <c r="F34" s="170"/>
      <c r="G34" s="134">
        <f t="shared" si="1"/>
      </c>
      <c r="H34" s="129"/>
      <c r="K34" s="119">
        <f>'種目情報'!A27</f>
        <v>0</v>
      </c>
      <c r="L34" s="132">
        <f>COUNTIF('②選手情報入力'!$I$10:$L$25,K34)</f>
        <v>0</v>
      </c>
      <c r="M34" s="119">
        <f>'種目情報'!E27</f>
        <v>0</v>
      </c>
      <c r="N34" s="132">
        <f>COUNTIF('②選手情報入力'!$I$10:$L$25,M34)</f>
        <v>0</v>
      </c>
    </row>
    <row r="35" spans="1:14" ht="21" customHeight="1">
      <c r="A35" s="129"/>
      <c r="B35" s="162"/>
      <c r="C35" s="368">
        <f t="shared" si="2"/>
      </c>
      <c r="D35" s="369"/>
      <c r="E35" s="131"/>
      <c r="F35" s="133"/>
      <c r="G35" s="134">
        <f t="shared" si="1"/>
      </c>
      <c r="H35" s="129"/>
      <c r="K35" s="119">
        <f>'種目情報'!A28</f>
        <v>0</v>
      </c>
      <c r="L35" s="132">
        <f>COUNTIF('②選手情報入力'!$I$10:$L$25,K35)</f>
        <v>0</v>
      </c>
      <c r="M35" s="119">
        <f>'種目情報'!E28</f>
        <v>0</v>
      </c>
      <c r="N35" s="132">
        <f>COUNTIF('②選手情報入力'!$I$10:$L$25,M35)</f>
        <v>0</v>
      </c>
    </row>
    <row r="36" spans="1:14" ht="21" customHeight="1" thickBot="1">
      <c r="A36" s="129"/>
      <c r="B36" s="239"/>
      <c r="C36" s="372">
        <f>IF(L36=0,"",L36)</f>
      </c>
      <c r="D36" s="373"/>
      <c r="E36" s="131"/>
      <c r="F36" s="240"/>
      <c r="G36" s="135">
        <f t="shared" si="1"/>
      </c>
      <c r="H36" s="129"/>
      <c r="K36" s="119">
        <f>'種目情報'!A29</f>
        <v>0</v>
      </c>
      <c r="L36" s="132">
        <f>COUNTIF('②選手情報入力'!$I$10:$L$25,K36)</f>
        <v>0</v>
      </c>
      <c r="M36" s="119">
        <f>'種目情報'!E29</f>
        <v>0</v>
      </c>
      <c r="N36" s="132">
        <f>COUNTIF('②選手情報入力'!$I$10:$L$25,M36)</f>
        <v>0</v>
      </c>
    </row>
    <row r="37" spans="1:14" ht="21" customHeight="1">
      <c r="A37" s="129"/>
      <c r="B37" s="136"/>
      <c r="C37" s="137"/>
      <c r="D37" s="137"/>
      <c r="E37" s="131"/>
      <c r="H37" s="129"/>
      <c r="I37" s="157"/>
      <c r="K37" s="119">
        <f>'種目情報'!A30</f>
        <v>0</v>
      </c>
      <c r="L37" s="132">
        <f>COUNTIF('②選手情報入力'!$I$10:$L$25,K37)</f>
        <v>0</v>
      </c>
      <c r="M37" s="119">
        <f>'種目情報'!E30</f>
        <v>0</v>
      </c>
      <c r="N37" s="132">
        <f>COUNTIF('②選手情報入力'!$I$10:$L$25,M37)</f>
        <v>0</v>
      </c>
    </row>
    <row r="38" spans="1:14" ht="21" customHeight="1" thickBot="1">
      <c r="A38" s="129"/>
      <c r="B38" s="366" t="s">
        <v>158</v>
      </c>
      <c r="C38" s="367"/>
      <c r="D38" s="159"/>
      <c r="E38" s="131"/>
      <c r="F38" s="366" t="s">
        <v>54</v>
      </c>
      <c r="G38" s="366"/>
      <c r="H38" s="129"/>
      <c r="K38" s="119">
        <f>'種目情報'!A31</f>
        <v>0</v>
      </c>
      <c r="L38" s="132">
        <f>COUNTIF('②選手情報入力'!$I$10:$L$25,K38)</f>
        <v>0</v>
      </c>
      <c r="M38" s="119">
        <f>'種目情報'!E31</f>
        <v>0</v>
      </c>
      <c r="N38" s="132">
        <f>COUNTIF('②選手情報入力'!$I$10:$L$25,M38)</f>
        <v>0</v>
      </c>
    </row>
    <row r="39" spans="1:14" ht="21" customHeight="1">
      <c r="A39" s="129"/>
      <c r="B39" s="138" t="s">
        <v>160</v>
      </c>
      <c r="C39" s="387">
        <f>'②選手情報入力'!G26</f>
        <v>0</v>
      </c>
      <c r="D39" s="388"/>
      <c r="E39" s="131"/>
      <c r="F39" s="296" t="s">
        <v>273</v>
      </c>
      <c r="G39" s="297">
        <f>C39*500</f>
        <v>0</v>
      </c>
      <c r="H39" s="129"/>
      <c r="K39" s="119">
        <f>'種目情報'!A32</f>
        <v>0</v>
      </c>
      <c r="L39" s="132">
        <f>COUNTIF('②選手情報入力'!$I$10:$L$25,K39)</f>
        <v>0</v>
      </c>
      <c r="M39" s="119">
        <f>'種目情報'!E32</f>
        <v>0</v>
      </c>
      <c r="N39" s="132">
        <f>COUNTIF('②選手情報入力'!$I$10:$L$25,M39)</f>
        <v>0</v>
      </c>
    </row>
    <row r="40" spans="1:14" ht="21" customHeight="1" thickBot="1">
      <c r="A40" s="129"/>
      <c r="B40" s="167" t="s">
        <v>164</v>
      </c>
      <c r="C40" s="168"/>
      <c r="D40" s="160" t="s">
        <v>166</v>
      </c>
      <c r="F40" s="165" t="s">
        <v>176</v>
      </c>
      <c r="G40" s="166">
        <f>C40*1000</f>
        <v>0</v>
      </c>
      <c r="H40" s="129"/>
      <c r="K40" s="119">
        <f>'種目情報'!A33</f>
        <v>0</v>
      </c>
      <c r="L40" s="132">
        <f>COUNTIF('②選手情報入力'!$I$10:$L$25,K40)</f>
        <v>0</v>
      </c>
      <c r="M40" s="119">
        <f>'種目情報'!E33</f>
        <v>0</v>
      </c>
      <c r="N40" s="132">
        <f>COUNTIF('②選手情報入力'!$I$10:$L$25,M40)</f>
        <v>0</v>
      </c>
    </row>
    <row r="41" spans="1:14" ht="21" customHeight="1" thickBot="1">
      <c r="A41" s="129"/>
      <c r="F41" s="155" t="s">
        <v>165</v>
      </c>
      <c r="G41" s="156">
        <f>SUM(G39:G40)</f>
        <v>0</v>
      </c>
      <c r="H41" s="129"/>
      <c r="K41" s="119">
        <f>'種目情報'!A34</f>
        <v>0</v>
      </c>
      <c r="L41" s="132">
        <f>COUNTIF('②選手情報入力'!$I$10:$L$25,K41)</f>
        <v>0</v>
      </c>
      <c r="M41" s="119">
        <f>'種目情報'!E34</f>
        <v>0</v>
      </c>
      <c r="N41" s="132">
        <f>COUNTIF('②選手情報入力'!$I$10:$L$25,M41)</f>
        <v>0</v>
      </c>
    </row>
    <row r="42" spans="1:14" ht="21" customHeight="1">
      <c r="A42" s="129"/>
      <c r="B42" s="371"/>
      <c r="C42" s="371"/>
      <c r="D42" s="371"/>
      <c r="E42" s="371"/>
      <c r="F42" s="139"/>
      <c r="G42" s="140"/>
      <c r="H42" s="129"/>
      <c r="K42" s="119">
        <f>'種目情報'!A35</f>
        <v>0</v>
      </c>
      <c r="L42" s="132"/>
      <c r="M42" s="119">
        <f>'種目情報'!E35</f>
        <v>0</v>
      </c>
      <c r="N42" s="132"/>
    </row>
    <row r="43" spans="1:14" ht="21" customHeight="1">
      <c r="A43" s="129"/>
      <c r="B43" s="171"/>
      <c r="C43" s="370"/>
      <c r="D43" s="370"/>
      <c r="E43" s="370"/>
      <c r="H43" s="129"/>
      <c r="K43" s="119">
        <f>'種目情報'!A36</f>
        <v>0</v>
      </c>
      <c r="L43" s="132">
        <f>COUNTIF('②選手情報入力'!$I$10:$L$25,K43)</f>
        <v>0</v>
      </c>
      <c r="M43" s="119">
        <f>'種目情報'!E36</f>
        <v>0</v>
      </c>
      <c r="N43" s="132">
        <f>COUNTIF('②選手情報入力'!$I$10:$L$25,M43)</f>
        <v>0</v>
      </c>
    </row>
    <row r="44" spans="1:14" ht="21" customHeight="1">
      <c r="A44" s="118"/>
      <c r="B44" s="171"/>
      <c r="C44" s="370"/>
      <c r="D44" s="370"/>
      <c r="E44" s="370"/>
      <c r="F44" s="376">
        <f ca="1">TODAY()</f>
        <v>42801</v>
      </c>
      <c r="G44" s="376"/>
      <c r="H44" s="118"/>
      <c r="K44" s="119">
        <f>'種目情報'!A37</f>
        <v>0</v>
      </c>
      <c r="L44" s="132">
        <f>COUNTIF('②選手情報入力'!$I$10:$L$25,K44)</f>
        <v>0</v>
      </c>
      <c r="M44" s="119">
        <f>'種目情報'!E37</f>
        <v>0</v>
      </c>
      <c r="N44" s="132">
        <f>COUNTIF('②選手情報入力'!$I$10:$L$25,M44)</f>
        <v>0</v>
      </c>
    </row>
    <row r="45" spans="1:8" ht="21" customHeight="1">
      <c r="A45" s="378" t="s">
        <v>139</v>
      </c>
      <c r="B45" s="378"/>
      <c r="C45" s="378"/>
      <c r="D45" s="378"/>
      <c r="E45" s="378"/>
      <c r="F45" s="378"/>
      <c r="G45" s="378"/>
      <c r="H45" s="378"/>
    </row>
    <row r="46" spans="1:8" ht="21" customHeight="1">
      <c r="A46" s="118"/>
      <c r="B46" s="142"/>
      <c r="C46" s="110"/>
      <c r="D46" s="110"/>
      <c r="E46" s="141"/>
      <c r="H46" s="118"/>
    </row>
    <row r="47" spans="1:8" ht="21" customHeight="1">
      <c r="A47" s="118"/>
      <c r="C47" s="129"/>
      <c r="D47" s="129"/>
      <c r="E47" s="141"/>
      <c r="H47" s="118"/>
    </row>
    <row r="48" spans="1:8" ht="21" customHeight="1">
      <c r="A48" s="118"/>
      <c r="E48" s="141"/>
      <c r="H48" s="118"/>
    </row>
    <row r="49" spans="1:8" ht="18.75" customHeight="1">
      <c r="A49" s="118"/>
      <c r="B49" s="141"/>
      <c r="C49" s="141"/>
      <c r="D49" s="141"/>
      <c r="E49" s="141"/>
      <c r="H49" s="118"/>
    </row>
    <row r="50" spans="1:8" ht="18.75" customHeight="1">
      <c r="A50" s="143"/>
      <c r="B50" s="143"/>
      <c r="C50" s="143"/>
      <c r="D50" s="143"/>
      <c r="E50" s="143"/>
      <c r="F50" s="143"/>
      <c r="G50" s="143"/>
      <c r="H50" s="143"/>
    </row>
    <row r="51" spans="1:8" ht="18.75" customHeight="1">
      <c r="A51" s="118"/>
      <c r="B51" s="141"/>
      <c r="C51" s="141"/>
      <c r="D51" s="141"/>
      <c r="E51" s="141"/>
      <c r="H51" s="118"/>
    </row>
    <row r="52" spans="1:8" ht="18.75" customHeight="1">
      <c r="A52" s="118"/>
      <c r="B52" s="144"/>
      <c r="C52" s="144"/>
      <c r="D52" s="144"/>
      <c r="E52" s="144"/>
      <c r="H52" s="118"/>
    </row>
    <row r="53" spans="1:8" ht="18.75">
      <c r="A53" s="118"/>
      <c r="B53" s="144"/>
      <c r="C53" s="144"/>
      <c r="D53" s="144"/>
      <c r="E53" s="144"/>
      <c r="F53" s="144"/>
      <c r="G53" s="144"/>
      <c r="H53" s="118"/>
    </row>
    <row r="54" spans="1:8" ht="14.25">
      <c r="A54" s="118"/>
      <c r="B54" s="145"/>
      <c r="C54" s="141"/>
      <c r="D54" s="141"/>
      <c r="E54" s="141"/>
      <c r="F54" s="146"/>
      <c r="G54" s="141"/>
      <c r="H54" s="118"/>
    </row>
    <row r="55" spans="1:8" ht="14.25">
      <c r="A55" s="118"/>
      <c r="B55" s="145"/>
      <c r="C55" s="141"/>
      <c r="D55" s="141"/>
      <c r="E55" s="141"/>
      <c r="F55" s="146"/>
      <c r="G55" s="141"/>
      <c r="H55" s="118"/>
    </row>
    <row r="56" spans="1:8" ht="14.25">
      <c r="A56" s="118"/>
      <c r="B56" s="145"/>
      <c r="C56" s="141"/>
      <c r="D56" s="141"/>
      <c r="E56" s="141"/>
      <c r="F56" s="146"/>
      <c r="G56" s="141"/>
      <c r="H56" s="118"/>
    </row>
    <row r="57" spans="1:8" ht="14.25">
      <c r="A57" s="118"/>
      <c r="B57" s="145"/>
      <c r="C57" s="141"/>
      <c r="D57" s="141"/>
      <c r="E57" s="141"/>
      <c r="F57" s="146"/>
      <c r="G57" s="141"/>
      <c r="H57" s="118"/>
    </row>
    <row r="58" spans="1:8" ht="14.25">
      <c r="A58" s="118"/>
      <c r="B58" s="145"/>
      <c r="C58" s="141"/>
      <c r="D58" s="141"/>
      <c r="E58" s="141"/>
      <c r="F58" s="146"/>
      <c r="G58" s="141"/>
      <c r="H58" s="118"/>
    </row>
    <row r="59" spans="1:8" ht="14.25">
      <c r="A59" s="118"/>
      <c r="B59" s="145"/>
      <c r="C59" s="141"/>
      <c r="D59" s="141"/>
      <c r="E59" s="141"/>
      <c r="F59" s="146"/>
      <c r="G59" s="141"/>
      <c r="H59" s="118"/>
    </row>
    <row r="60" spans="1:8" ht="14.25">
      <c r="A60" s="118"/>
      <c r="B60" s="145"/>
      <c r="C60" s="141"/>
      <c r="D60" s="141"/>
      <c r="E60" s="141"/>
      <c r="F60" s="146"/>
      <c r="G60" s="141"/>
      <c r="H60" s="118"/>
    </row>
    <row r="61" spans="1:8" ht="14.25">
      <c r="A61" s="118"/>
      <c r="B61" s="145"/>
      <c r="C61" s="141"/>
      <c r="D61" s="141"/>
      <c r="E61" s="141"/>
      <c r="F61" s="146"/>
      <c r="G61" s="141"/>
      <c r="H61" s="118"/>
    </row>
  </sheetData>
  <sheetProtection sheet="1" objects="1" scenarios="1" selectLockedCells="1"/>
  <mergeCells count="43">
    <mergeCell ref="D1:H1"/>
    <mergeCell ref="A45:H45"/>
    <mergeCell ref="A2:H2"/>
    <mergeCell ref="A5:H5"/>
    <mergeCell ref="A6:H6"/>
    <mergeCell ref="B9:C9"/>
    <mergeCell ref="F9:G9"/>
    <mergeCell ref="A3:E3"/>
    <mergeCell ref="C39:D39"/>
    <mergeCell ref="D8:G8"/>
    <mergeCell ref="F44:G44"/>
    <mergeCell ref="F38:G38"/>
    <mergeCell ref="C15:D15"/>
    <mergeCell ref="C16:D16"/>
    <mergeCell ref="C32:D32"/>
    <mergeCell ref="C17:D17"/>
    <mergeCell ref="C18:D18"/>
    <mergeCell ref="C19:D19"/>
    <mergeCell ref="C10:D10"/>
    <mergeCell ref="C11:D11"/>
    <mergeCell ref="C12:D12"/>
    <mergeCell ref="C13:D13"/>
    <mergeCell ref="C14:D14"/>
    <mergeCell ref="C27:D27"/>
    <mergeCell ref="C20:D20"/>
    <mergeCell ref="C21:D21"/>
    <mergeCell ref="C22:D22"/>
    <mergeCell ref="C23:D23"/>
    <mergeCell ref="C24:D24"/>
    <mergeCell ref="C25:D25"/>
    <mergeCell ref="C43:E43"/>
    <mergeCell ref="C36:D36"/>
    <mergeCell ref="C35:D35"/>
    <mergeCell ref="C26:D26"/>
    <mergeCell ref="C28:D28"/>
    <mergeCell ref="C29:D29"/>
    <mergeCell ref="B38:C38"/>
    <mergeCell ref="C33:D33"/>
    <mergeCell ref="C34:D34"/>
    <mergeCell ref="C30:D30"/>
    <mergeCell ref="C31:D31"/>
    <mergeCell ref="C44:E44"/>
    <mergeCell ref="B42:E42"/>
  </mergeCells>
  <dataValidations count="1">
    <dataValidation allowBlank="1" showInputMessage="1" showErrorMessage="1" imeMode="off" sqref="C40"/>
  </dataValidation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orientation="portrait" paperSize="9" scale="8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.421875" style="54" customWidth="1"/>
    <col min="2" max="2" width="3.00390625" style="54" customWidth="1"/>
    <col min="3" max="3" width="12.57421875" style="54" customWidth="1"/>
    <col min="4" max="6" width="6.140625" style="54" customWidth="1"/>
    <col min="7" max="7" width="3.421875" style="54" customWidth="1"/>
    <col min="8" max="8" width="4.57421875" style="54" customWidth="1"/>
    <col min="9" max="10" width="7.57421875" style="54" customWidth="1"/>
    <col min="11" max="12" width="14.57421875" style="54" customWidth="1"/>
    <col min="13" max="16384" width="9.00390625" style="54" customWidth="1"/>
  </cols>
  <sheetData>
    <row r="1" s="1" customFormat="1" ht="17.25">
      <c r="A1" s="11" t="s">
        <v>63</v>
      </c>
    </row>
    <row r="2" spans="1:12" s="7" customFormat="1" ht="24.75" customHeight="1">
      <c r="A2" s="431" t="s">
        <v>213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</row>
    <row r="3" ht="7.5" customHeight="1"/>
    <row r="4" spans="2:12" ht="25.5">
      <c r="B4" s="432" t="str">
        <f>'注意事項'!C3</f>
        <v>国体選手選考春季選抜競技会</v>
      </c>
      <c r="C4" s="432"/>
      <c r="D4" s="432"/>
      <c r="E4" s="432"/>
      <c r="F4" s="432"/>
      <c r="G4" s="432"/>
      <c r="H4" s="432"/>
      <c r="I4" s="432"/>
      <c r="J4" s="432"/>
      <c r="K4" s="432"/>
      <c r="L4" s="432"/>
    </row>
    <row r="5" spans="5:12" ht="14.25" thickBot="1">
      <c r="E5" s="55"/>
      <c r="F5" s="55"/>
      <c r="G5" s="55"/>
      <c r="H5" s="55"/>
      <c r="I5" s="55"/>
      <c r="J5" s="55"/>
      <c r="K5" s="55"/>
      <c r="L5" s="55"/>
    </row>
    <row r="6" spans="9:12" ht="14.25" customHeight="1" thickBot="1">
      <c r="I6" s="433" t="s">
        <v>167</v>
      </c>
      <c r="J6" s="434"/>
      <c r="K6" s="417">
        <f>IF('①団体情報入力'!D4="","",'①団体情報入力'!$D$4)</f>
      </c>
      <c r="L6" s="419"/>
    </row>
    <row r="7" spans="1:12" ht="14.25" customHeight="1" thickBot="1">
      <c r="A7" s="319"/>
      <c r="B7" s="320"/>
      <c r="C7" s="415" t="s">
        <v>59</v>
      </c>
      <c r="D7" s="417" t="str">
        <f>IF('注意事項'!$C$3="","",'注意事項'!$C$3)</f>
        <v>国体選手選考春季選抜競技会</v>
      </c>
      <c r="E7" s="418"/>
      <c r="F7" s="418"/>
      <c r="G7" s="419"/>
      <c r="I7" s="435"/>
      <c r="J7" s="436"/>
      <c r="K7" s="420"/>
      <c r="L7" s="422"/>
    </row>
    <row r="8" spans="1:12" ht="15" customHeight="1" thickBot="1">
      <c r="A8" s="270"/>
      <c r="B8" s="320"/>
      <c r="C8" s="416"/>
      <c r="D8" s="420"/>
      <c r="E8" s="421"/>
      <c r="F8" s="421"/>
      <c r="G8" s="422"/>
      <c r="H8" s="58"/>
      <c r="I8" s="58"/>
      <c r="J8" s="56"/>
      <c r="K8" s="270"/>
      <c r="L8" s="270"/>
    </row>
    <row r="9" spans="1:12" ht="15" customHeight="1">
      <c r="A9" s="319"/>
      <c r="B9" s="320"/>
      <c r="C9" s="415" t="s">
        <v>99</v>
      </c>
      <c r="D9" s="423" t="str">
        <f>'注意事項'!J3</f>
        <v>中学･ｸﾗﾌﾞﾁｰﾑ用</v>
      </c>
      <c r="E9" s="424"/>
      <c r="F9" s="424"/>
      <c r="G9" s="425"/>
      <c r="H9" s="58"/>
      <c r="I9" s="58"/>
      <c r="J9" s="56"/>
      <c r="K9" s="429" t="s">
        <v>100</v>
      </c>
      <c r="L9" s="442">
        <v>1</v>
      </c>
    </row>
    <row r="10" spans="1:12" ht="14.25" customHeight="1" thickBot="1">
      <c r="A10" s="270"/>
      <c r="B10" s="320"/>
      <c r="C10" s="416"/>
      <c r="D10" s="426"/>
      <c r="E10" s="427"/>
      <c r="F10" s="427"/>
      <c r="G10" s="428"/>
      <c r="H10" s="309"/>
      <c r="I10" s="309"/>
      <c r="J10" s="56"/>
      <c r="K10" s="430"/>
      <c r="L10" s="443"/>
    </row>
    <row r="11" ht="7.5" customHeight="1" thickBot="1"/>
    <row r="12" spans="1:12" ht="24" customHeight="1">
      <c r="A12" s="444" t="s">
        <v>101</v>
      </c>
      <c r="B12" s="445"/>
      <c r="C12" s="446"/>
      <c r="D12" s="447">
        <f>IF('①団体情報入力'!D4="","",'①団体情報入力'!D4)</f>
      </c>
      <c r="E12" s="448"/>
      <c r="F12" s="448"/>
      <c r="G12" s="448"/>
      <c r="H12" s="448"/>
      <c r="I12" s="448"/>
      <c r="J12" s="448"/>
      <c r="K12" s="448"/>
      <c r="L12" s="449"/>
    </row>
    <row r="13" spans="1:12" ht="24" customHeight="1">
      <c r="A13" s="409" t="s">
        <v>171</v>
      </c>
      <c r="B13" s="410"/>
      <c r="C13" s="411"/>
      <c r="D13" s="450">
        <f>IF('①団体情報入力'!D4="","",'①団体情報入力'!D7)</f>
      </c>
      <c r="E13" s="451"/>
      <c r="F13" s="451"/>
      <c r="G13" s="451"/>
      <c r="H13" s="451"/>
      <c r="I13" s="452"/>
      <c r="J13" s="452"/>
      <c r="K13" s="452"/>
      <c r="L13" s="453"/>
    </row>
    <row r="14" spans="1:12" ht="24" customHeight="1" thickBot="1">
      <c r="A14" s="414" t="s">
        <v>102</v>
      </c>
      <c r="B14" s="413"/>
      <c r="C14" s="315" t="s">
        <v>103</v>
      </c>
      <c r="D14" s="403" t="s">
        <v>105</v>
      </c>
      <c r="E14" s="412"/>
      <c r="F14" s="412"/>
      <c r="G14" s="412"/>
      <c r="H14" s="413"/>
      <c r="I14" s="315" t="s">
        <v>0</v>
      </c>
      <c r="J14" s="315" t="s">
        <v>37</v>
      </c>
      <c r="K14" s="403" t="s">
        <v>104</v>
      </c>
      <c r="L14" s="404"/>
    </row>
    <row r="15" spans="1:12" ht="24" customHeight="1">
      <c r="A15" s="405">
        <v>1</v>
      </c>
      <c r="B15" s="406"/>
      <c r="C15" s="69">
        <f>IF('②選手情報入力'!C10="","",'②選手情報入力'!B10&amp;'②選手情報入力'!C10)</f>
      </c>
      <c r="D15" s="396">
        <f>IF('②選手情報入力'!D10="","",'②選手情報入力'!D10)</f>
      </c>
      <c r="E15" s="397"/>
      <c r="F15" s="397"/>
      <c r="G15" s="397"/>
      <c r="H15" s="398"/>
      <c r="I15" s="69">
        <f>IF('②選手情報入力'!H10="","",'②選手情報入力'!H10)</f>
      </c>
      <c r="J15" s="69">
        <f>IF('②選手情報入力'!G10="","",'②選手情報入力'!G10)</f>
      </c>
      <c r="K15" s="311">
        <f>IF('②選手情報入力'!I10="","",VLOOKUP('②選手情報入力'!I10,'種目情報'!$N$4:$O$51,2,FALSE))</f>
      </c>
      <c r="L15" s="235">
        <f>IF('②選手情報入力'!K10="","",VLOOKUP('②選手情報入力'!K10,'種目情報'!$N$4:$O$51,2,FALSE))</f>
      </c>
    </row>
    <row r="16" spans="1:12" ht="24" customHeight="1">
      <c r="A16" s="407">
        <v>2</v>
      </c>
      <c r="B16" s="408"/>
      <c r="C16" s="67">
        <f>IF('②選手情報入力'!C11="","",'②選手情報入力'!B11&amp;'②選手情報入力'!C11)</f>
      </c>
      <c r="D16" s="399">
        <f>IF('②選手情報入力'!D11="","",'②選手情報入力'!D11)</f>
      </c>
      <c r="E16" s="399"/>
      <c r="F16" s="399"/>
      <c r="G16" s="399"/>
      <c r="H16" s="399"/>
      <c r="I16" s="67">
        <f>IF('②選手情報入力'!H11="","",'②選手情報入力'!H11)</f>
      </c>
      <c r="J16" s="67">
        <f>IF('②選手情報入力'!G11="","",'②選手情報入力'!G11)</f>
      </c>
      <c r="K16" s="310">
        <f>IF('②選手情報入力'!I11="","",VLOOKUP('②選手情報入力'!I11,'種目情報'!$N$4:$O$51,2,FALSE))</f>
      </c>
      <c r="L16" s="237">
        <f>IF('②選手情報入力'!K11="","",VLOOKUP('②選手情報入力'!K11,'種目情報'!$N$4:$O$51,2,FALSE))</f>
      </c>
    </row>
    <row r="17" spans="1:12" ht="24" customHeight="1">
      <c r="A17" s="407">
        <v>3</v>
      </c>
      <c r="B17" s="408"/>
      <c r="C17" s="67">
        <f>IF('②選手情報入力'!C12="","",'②選手情報入力'!B12&amp;'②選手情報入力'!C12)</f>
      </c>
      <c r="D17" s="399">
        <f>IF('②選手情報入力'!D12="","",'②選手情報入力'!D12)</f>
      </c>
      <c r="E17" s="399"/>
      <c r="F17" s="399"/>
      <c r="G17" s="399"/>
      <c r="H17" s="399"/>
      <c r="I17" s="67">
        <f>IF('②選手情報入力'!H12="","",'②選手情報入力'!H12)</f>
      </c>
      <c r="J17" s="67">
        <f>IF('②選手情報入力'!G12="","",'②選手情報入力'!G12)</f>
      </c>
      <c r="K17" s="310">
        <f>IF('②選手情報入力'!I12="","",VLOOKUP('②選手情報入力'!I12,'種目情報'!$N$4:$O$51,2,FALSE))</f>
      </c>
      <c r="L17" s="237">
        <f>IF('②選手情報入力'!K12="","",VLOOKUP('②選手情報入力'!K12,'種目情報'!$N$4:$O$51,2,FALSE))</f>
      </c>
    </row>
    <row r="18" spans="1:12" ht="24" customHeight="1">
      <c r="A18" s="407">
        <v>4</v>
      </c>
      <c r="B18" s="408"/>
      <c r="C18" s="67">
        <f>IF('②選手情報入力'!C13="","",'②選手情報入力'!B13&amp;'②選手情報入力'!C13)</f>
      </c>
      <c r="D18" s="399">
        <f>IF('②選手情報入力'!D13="","",'②選手情報入力'!D13)</f>
      </c>
      <c r="E18" s="399"/>
      <c r="F18" s="399"/>
      <c r="G18" s="399"/>
      <c r="H18" s="399"/>
      <c r="I18" s="67">
        <f>IF('②選手情報入力'!H13="","",'②選手情報入力'!H13)</f>
      </c>
      <c r="J18" s="67">
        <f>IF('②選手情報入力'!G13="","",'②選手情報入力'!G13)</f>
      </c>
      <c r="K18" s="310">
        <f>IF('②選手情報入力'!I13="","",VLOOKUP('②選手情報入力'!I13,'種目情報'!$N$4:$O$51,2,FALSE))</f>
      </c>
      <c r="L18" s="237">
        <f>IF('②選手情報入力'!K13="","",VLOOKUP('②選手情報入力'!K13,'種目情報'!$N$4:$O$51,2,FALSE))</f>
      </c>
    </row>
    <row r="19" spans="1:12" ht="24" customHeight="1" thickBot="1">
      <c r="A19" s="454">
        <v>5</v>
      </c>
      <c r="B19" s="455"/>
      <c r="C19" s="243">
        <f>IF('②選手情報入力'!C14="","",'②選手情報入力'!B14&amp;'②選手情報入力'!C14)</f>
      </c>
      <c r="D19" s="400">
        <f>IF('②選手情報入力'!D14="","",'②選手情報入力'!D14)</f>
      </c>
      <c r="E19" s="401"/>
      <c r="F19" s="401"/>
      <c r="G19" s="401"/>
      <c r="H19" s="402"/>
      <c r="I19" s="243">
        <f>IF('②選手情報入力'!H14="","",'②選手情報入力'!H14)</f>
      </c>
      <c r="J19" s="243">
        <f>IF('②選手情報入力'!G14="","",'②選手情報入力'!G14)</f>
      </c>
      <c r="K19" s="312">
        <f>IF('②選手情報入力'!I14="","",VLOOKUP('②選手情報入力'!I14,'種目情報'!$N$4:$O$51,2,FALSE))</f>
      </c>
      <c r="L19" s="244">
        <f>IF('②選手情報入力'!K14="","",VLOOKUP('②選手情報入力'!K14,'種目情報'!$N$4:$O$51,2,FALSE))</f>
      </c>
    </row>
    <row r="20" spans="1:12" ht="24" customHeight="1">
      <c r="A20" s="437">
        <v>6</v>
      </c>
      <c r="B20" s="438"/>
      <c r="C20" s="66">
        <f>IF('②選手情報入力'!C15="","",'②選手情報入力'!B15&amp;'②選手情報入力'!C15)</f>
      </c>
      <c r="D20" s="396">
        <f>IF('②選手情報入力'!D15="","",'②選手情報入力'!D15)</f>
      </c>
      <c r="E20" s="397"/>
      <c r="F20" s="397"/>
      <c r="G20" s="397"/>
      <c r="H20" s="398"/>
      <c r="I20" s="66">
        <f>IF('②選手情報入力'!H15="","",'②選手情報入力'!H15)</f>
      </c>
      <c r="J20" s="66">
        <f>IF('②選手情報入力'!G15="","",'②選手情報入力'!G15)</f>
      </c>
      <c r="K20" s="313">
        <f>IF('②選手情報入力'!I15="","",VLOOKUP('②選手情報入力'!I15,'種目情報'!$N$4:$O$51,2,FALSE))</f>
      </c>
      <c r="L20" s="236">
        <f>IF('②選手情報入力'!K15="","",VLOOKUP('②選手情報入力'!K15,'種目情報'!$N$4:$O$51,2,FALSE))</f>
      </c>
    </row>
    <row r="21" spans="1:12" ht="24" customHeight="1">
      <c r="A21" s="407">
        <v>7</v>
      </c>
      <c r="B21" s="408"/>
      <c r="C21" s="67">
        <f>IF('②選手情報入力'!C16="","",'②選手情報入力'!B16&amp;'②選手情報入力'!C16)</f>
      </c>
      <c r="D21" s="399">
        <f>IF('②選手情報入力'!D16="","",'②選手情報入力'!D16)</f>
      </c>
      <c r="E21" s="399"/>
      <c r="F21" s="399"/>
      <c r="G21" s="399"/>
      <c r="H21" s="399"/>
      <c r="I21" s="67">
        <f>IF('②選手情報入力'!H16="","",'②選手情報入力'!H16)</f>
      </c>
      <c r="J21" s="67">
        <f>IF('②選手情報入力'!G16="","",'②選手情報入力'!G16)</f>
      </c>
      <c r="K21" s="310">
        <f>IF('②選手情報入力'!I16="","",VLOOKUP('②選手情報入力'!I16,'種目情報'!$N$4:$O$51,2,FALSE))</f>
      </c>
      <c r="L21" s="237">
        <f>IF('②選手情報入力'!K16="","",VLOOKUP('②選手情報入力'!K16,'種目情報'!$N$4:$O$51,2,FALSE))</f>
      </c>
    </row>
    <row r="22" spans="1:12" ht="24" customHeight="1">
      <c r="A22" s="407">
        <v>8</v>
      </c>
      <c r="B22" s="408"/>
      <c r="C22" s="67">
        <f>IF('②選手情報入力'!C17="","",'②選手情報入力'!B17&amp;'②選手情報入力'!C17)</f>
      </c>
      <c r="D22" s="399">
        <f>IF('②選手情報入力'!D17="","",'②選手情報入力'!D17)</f>
      </c>
      <c r="E22" s="399"/>
      <c r="F22" s="399"/>
      <c r="G22" s="399"/>
      <c r="H22" s="399"/>
      <c r="I22" s="67">
        <f>IF('②選手情報入力'!H17="","",'②選手情報入力'!H17)</f>
      </c>
      <c r="J22" s="67">
        <f>IF('②選手情報入力'!G17="","",'②選手情報入力'!G17)</f>
      </c>
      <c r="K22" s="310">
        <f>IF('②選手情報入力'!I17="","",VLOOKUP('②選手情報入力'!I17,'種目情報'!$N$4:$O$51,2,FALSE))</f>
      </c>
      <c r="L22" s="237">
        <f>IF('②選手情報入力'!K17="","",VLOOKUP('②選手情報入力'!K17,'種目情報'!$N$4:$O$51,2,FALSE))</f>
      </c>
    </row>
    <row r="23" spans="1:12" ht="24" customHeight="1">
      <c r="A23" s="407">
        <v>9</v>
      </c>
      <c r="B23" s="408"/>
      <c r="C23" s="67">
        <f>IF('②選手情報入力'!C18="","",'②選手情報入力'!B18&amp;'②選手情報入力'!C18)</f>
      </c>
      <c r="D23" s="399">
        <f>IF('②選手情報入力'!D18="","",'②選手情報入力'!D18)</f>
      </c>
      <c r="E23" s="399"/>
      <c r="F23" s="399"/>
      <c r="G23" s="399"/>
      <c r="H23" s="399"/>
      <c r="I23" s="67">
        <f>IF('②選手情報入力'!H18="","",'②選手情報入力'!H18)</f>
      </c>
      <c r="J23" s="67">
        <f>IF('②選手情報入力'!G18="","",'②選手情報入力'!G18)</f>
      </c>
      <c r="K23" s="310">
        <f>IF('②選手情報入力'!I18="","",VLOOKUP('②選手情報入力'!I18,'種目情報'!$N$4:$O$51,2,FALSE))</f>
      </c>
      <c r="L23" s="237">
        <f>IF('②選手情報入力'!K18="","",VLOOKUP('②選手情報入力'!K18,'種目情報'!$N$4:$O$51,2,FALSE))</f>
      </c>
    </row>
    <row r="24" spans="1:12" ht="24" customHeight="1" thickBot="1">
      <c r="A24" s="394">
        <v>10</v>
      </c>
      <c r="B24" s="395"/>
      <c r="C24" s="68">
        <f>IF('②選手情報入力'!C19="","",'②選手情報入力'!B19&amp;'②選手情報入力'!C19)</f>
      </c>
      <c r="D24" s="400">
        <f>IF('②選手情報入力'!D19="","",'②選手情報入力'!D19)</f>
      </c>
      <c r="E24" s="401"/>
      <c r="F24" s="401"/>
      <c r="G24" s="401"/>
      <c r="H24" s="402"/>
      <c r="I24" s="68">
        <f>IF('②選手情報入力'!H19="","",'②選手情報入力'!H19)</f>
      </c>
      <c r="J24" s="68">
        <f>IF('②選手情報入力'!G19="","",'②選手情報入力'!G19)</f>
      </c>
      <c r="K24" s="316">
        <f>IF('②選手情報入力'!I19="","",VLOOKUP('②選手情報入力'!I19,'種目情報'!$N$4:$O$51,2,FALSE))</f>
      </c>
      <c r="L24" s="238">
        <f>IF('②選手情報入力'!K19="","",VLOOKUP('②選手情報入力'!K19,'種目情報'!$N$4:$O$51,2,FALSE))</f>
      </c>
    </row>
    <row r="25" spans="1:12" ht="24" customHeight="1">
      <c r="A25" s="405">
        <v>11</v>
      </c>
      <c r="B25" s="406"/>
      <c r="C25" s="69">
        <f>IF('②選手情報入力'!C20="","",'②選手情報入力'!B20&amp;'②選手情報入力'!C20)</f>
      </c>
      <c r="D25" s="396">
        <f>IF('②選手情報入力'!D20="","",'②選手情報入力'!D20)</f>
      </c>
      <c r="E25" s="397"/>
      <c r="F25" s="397"/>
      <c r="G25" s="397"/>
      <c r="H25" s="398"/>
      <c r="I25" s="69">
        <f>IF('②選手情報入力'!H20="","",'②選手情報入力'!H20)</f>
      </c>
      <c r="J25" s="69">
        <f>IF('②選手情報入力'!G20="","",'②選手情報入力'!G20)</f>
      </c>
      <c r="K25" s="311">
        <f>IF('②選手情報入力'!I20="","",VLOOKUP('②選手情報入力'!I20,'種目情報'!$N$4:$O$51,2,FALSE))</f>
      </c>
      <c r="L25" s="235">
        <f>IF('②選手情報入力'!K20="","",VLOOKUP('②選手情報入力'!K20,'種目情報'!$N$4:$O$51,2,FALSE))</f>
      </c>
    </row>
    <row r="26" spans="1:12" ht="24" customHeight="1">
      <c r="A26" s="407">
        <v>12</v>
      </c>
      <c r="B26" s="408"/>
      <c r="C26" s="67">
        <f>IF('②選手情報入力'!C21="","",'②選手情報入力'!B21&amp;'②選手情報入力'!C21)</f>
      </c>
      <c r="D26" s="399">
        <f>IF('②選手情報入力'!D21="","",'②選手情報入力'!D21)</f>
      </c>
      <c r="E26" s="399"/>
      <c r="F26" s="399"/>
      <c r="G26" s="399"/>
      <c r="H26" s="399"/>
      <c r="I26" s="67">
        <f>IF('②選手情報入力'!H21="","",'②選手情報入力'!H21)</f>
      </c>
      <c r="J26" s="67">
        <f>IF('②選手情報入力'!G21="","",'②選手情報入力'!G21)</f>
      </c>
      <c r="K26" s="310">
        <f>IF('②選手情報入力'!I21="","",VLOOKUP('②選手情報入力'!I21,'種目情報'!$N$4:$O$51,2,FALSE))</f>
      </c>
      <c r="L26" s="237">
        <f>IF('②選手情報入力'!K21="","",VLOOKUP('②選手情報入力'!K21,'種目情報'!$N$4:$O$51,2,FALSE))</f>
      </c>
    </row>
    <row r="27" spans="1:12" ht="24" customHeight="1">
      <c r="A27" s="407">
        <v>13</v>
      </c>
      <c r="B27" s="408"/>
      <c r="C27" s="67">
        <f>IF('②選手情報入力'!C22="","",'②選手情報入力'!B22&amp;'②選手情報入力'!C22)</f>
      </c>
      <c r="D27" s="399">
        <f>IF('②選手情報入力'!D22="","",'②選手情報入力'!D22)</f>
      </c>
      <c r="E27" s="399"/>
      <c r="F27" s="399"/>
      <c r="G27" s="399"/>
      <c r="H27" s="399"/>
      <c r="I27" s="67">
        <f>IF('②選手情報入力'!H22="","",'②選手情報入力'!H22)</f>
      </c>
      <c r="J27" s="67">
        <f>IF('②選手情報入力'!G22="","",'②選手情報入力'!G22)</f>
      </c>
      <c r="K27" s="310">
        <f>IF('②選手情報入力'!I22="","",VLOOKUP('②選手情報入力'!I22,'種目情報'!$N$4:$O$51,2,FALSE))</f>
      </c>
      <c r="L27" s="237">
        <f>IF('②選手情報入力'!K22="","",VLOOKUP('②選手情報入力'!K22,'種目情報'!$N$4:$O$51,2,FALSE))</f>
      </c>
    </row>
    <row r="28" spans="1:12" ht="24" customHeight="1">
      <c r="A28" s="407">
        <v>14</v>
      </c>
      <c r="B28" s="408"/>
      <c r="C28" s="67">
        <f>IF('②選手情報入力'!C23="","",'②選手情報入力'!B23&amp;'②選手情報入力'!C23)</f>
      </c>
      <c r="D28" s="399">
        <f>IF('②選手情報入力'!D23="","",'②選手情報入力'!D23)</f>
      </c>
      <c r="E28" s="399"/>
      <c r="F28" s="399"/>
      <c r="G28" s="399"/>
      <c r="H28" s="399"/>
      <c r="I28" s="67">
        <f>IF('②選手情報入力'!H23="","",'②選手情報入力'!H23)</f>
      </c>
      <c r="J28" s="67">
        <f>IF('②選手情報入力'!G23="","",'②選手情報入力'!G23)</f>
      </c>
      <c r="K28" s="310">
        <f>IF('②選手情報入力'!I23="","",VLOOKUP('②選手情報入力'!I23,'種目情報'!$N$4:$O$51,2,FALSE))</f>
      </c>
      <c r="L28" s="237">
        <f>IF('②選手情報入力'!K23="","",VLOOKUP('②選手情報入力'!K23,'種目情報'!$N$4:$O$51,2,FALSE))</f>
      </c>
    </row>
    <row r="29" spans="1:12" ht="24" customHeight="1" thickBot="1">
      <c r="A29" s="394">
        <v>15</v>
      </c>
      <c r="B29" s="395"/>
      <c r="C29" s="68">
        <f>IF('②選手情報入力'!C24="","",'②選手情報入力'!B24&amp;'②選手情報入力'!C24)</f>
      </c>
      <c r="D29" s="400">
        <f>IF('②選手情報入力'!D24="","",'②選手情報入力'!D24)</f>
      </c>
      <c r="E29" s="401"/>
      <c r="F29" s="401"/>
      <c r="G29" s="401"/>
      <c r="H29" s="402"/>
      <c r="I29" s="68">
        <f>IF('②選手情報入力'!H24="","",'②選手情報入力'!H24)</f>
      </c>
      <c r="J29" s="68">
        <f>IF('②選手情報入力'!G24="","",'②選手情報入力'!G24)</f>
      </c>
      <c r="K29" s="316">
        <f>IF('②選手情報入力'!I24="","",VLOOKUP('②選手情報入力'!I24,'種目情報'!$N$4:$O$51,2,FALSE))</f>
      </c>
      <c r="L29" s="238">
        <f>IF('②選手情報入力'!K24="","",VLOOKUP('②選手情報入力'!K24,'種目情報'!$N$4:$O$51,2,FALSE))</f>
      </c>
    </row>
    <row r="30" spans="1:12" ht="24" customHeight="1" thickBot="1">
      <c r="A30" s="392">
        <v>16</v>
      </c>
      <c r="B30" s="393"/>
      <c r="C30" s="241">
        <f>IF('②選手情報入力'!C25="","",'②選手情報入力'!B25&amp;'②選手情報入力'!C25)</f>
      </c>
      <c r="D30" s="439">
        <f>IF('②選手情報入力'!D25="","",'②選手情報入力'!D25)</f>
      </c>
      <c r="E30" s="440"/>
      <c r="F30" s="440"/>
      <c r="G30" s="440"/>
      <c r="H30" s="441"/>
      <c r="I30" s="241">
        <f>IF('②選手情報入力'!H25="","",'②選手情報入力'!H25)</f>
      </c>
      <c r="J30" s="241">
        <f>IF('②選手情報入力'!G25="","",'②選手情報入力'!G25)</f>
      </c>
      <c r="K30" s="314">
        <f>IF('②選手情報入力'!I25="","",VLOOKUP('②選手情報入力'!I25,'種目情報'!$N$4:$O$51,2,FALSE))</f>
      </c>
      <c r="L30" s="242">
        <f>IF('②選手情報入力'!K25="","",VLOOKUP('②選手情報入力'!K25,'種目情報'!$N$4:$O$51,2,FALSE))</f>
      </c>
    </row>
  </sheetData>
  <sheetProtection sheet="1" objects="1" scenarios="1" selectLockedCells="1" selectUnlockedCells="1"/>
  <mergeCells count="50">
    <mergeCell ref="D28:H28"/>
    <mergeCell ref="D29:H29"/>
    <mergeCell ref="D30:H30"/>
    <mergeCell ref="L9:L10"/>
    <mergeCell ref="A12:C12"/>
    <mergeCell ref="D12:L12"/>
    <mergeCell ref="D13:H13"/>
    <mergeCell ref="I13:L13"/>
    <mergeCell ref="A19:B19"/>
    <mergeCell ref="D19:H19"/>
    <mergeCell ref="A28:B28"/>
    <mergeCell ref="A20:B20"/>
    <mergeCell ref="A21:B21"/>
    <mergeCell ref="A23:B23"/>
    <mergeCell ref="A22:B22"/>
    <mergeCell ref="A26:B26"/>
    <mergeCell ref="K9:K10"/>
    <mergeCell ref="A2:L2"/>
    <mergeCell ref="B4:L4"/>
    <mergeCell ref="I6:J7"/>
    <mergeCell ref="K6:L7"/>
    <mergeCell ref="A27:B27"/>
    <mergeCell ref="A13:C13"/>
    <mergeCell ref="D14:H14"/>
    <mergeCell ref="A16:B16"/>
    <mergeCell ref="A15:B15"/>
    <mergeCell ref="A14:B14"/>
    <mergeCell ref="C7:C8"/>
    <mergeCell ref="D7:G8"/>
    <mergeCell ref="C9:C10"/>
    <mergeCell ref="D9:G10"/>
    <mergeCell ref="K14:L14"/>
    <mergeCell ref="D15:H15"/>
    <mergeCell ref="D16:H16"/>
    <mergeCell ref="D17:H17"/>
    <mergeCell ref="A24:B24"/>
    <mergeCell ref="A25:B25"/>
    <mergeCell ref="A18:B18"/>
    <mergeCell ref="D18:H18"/>
    <mergeCell ref="A17:B17"/>
    <mergeCell ref="A30:B30"/>
    <mergeCell ref="A29:B29"/>
    <mergeCell ref="D25:H25"/>
    <mergeCell ref="D26:H26"/>
    <mergeCell ref="D27:H27"/>
    <mergeCell ref="D20:H20"/>
    <mergeCell ref="D21:H21"/>
    <mergeCell ref="D22:H22"/>
    <mergeCell ref="D23:H23"/>
    <mergeCell ref="D24:H24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0" fitToWidth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254"/>
  <sheetViews>
    <sheetView tabSelected="1" zoomScale="60" zoomScaleNormal="60" zoomScalePageLayoutView="60" workbookViewId="0" topLeftCell="A46">
      <selection activeCell="N176" sqref="N176"/>
    </sheetView>
  </sheetViews>
  <sheetFormatPr defaultColWidth="11.57421875" defaultRowHeight="15"/>
  <cols>
    <col min="1" max="1" width="18.140625" style="194" customWidth="1"/>
    <col min="2" max="3" width="15.421875" style="194" customWidth="1"/>
    <col min="4" max="4" width="16.7109375" style="194" customWidth="1"/>
    <col min="5" max="5" width="9.140625" style="194" customWidth="1"/>
    <col min="6" max="6" width="17.421875" style="194" customWidth="1"/>
    <col min="7" max="7" width="6.421875" style="194" customWidth="1"/>
    <col min="8" max="8" width="18.140625" style="194" customWidth="1"/>
    <col min="9" max="9" width="4.7109375" style="194" customWidth="1"/>
    <col min="10" max="10" width="16.7109375" style="194" customWidth="1"/>
    <col min="11" max="11" width="18.140625" style="194" customWidth="1"/>
    <col min="12" max="13" width="15.421875" style="194" customWidth="1"/>
    <col min="14" max="14" width="18.00390625" style="194" customWidth="1"/>
    <col min="15" max="15" width="9.00390625" style="194" customWidth="1"/>
    <col min="16" max="16" width="18.421875" style="194" customWidth="1"/>
    <col min="17" max="17" width="8.00390625" style="194" customWidth="1"/>
    <col min="18" max="18" width="18.140625" style="194" customWidth="1"/>
    <col min="19" max="19" width="4.00390625" style="194" customWidth="1"/>
    <col min="20" max="16384" width="11.421875" style="194" customWidth="1"/>
  </cols>
  <sheetData>
    <row r="1" spans="1:18" ht="26.25">
      <c r="A1" s="191" t="s">
        <v>332</v>
      </c>
      <c r="B1" s="192"/>
      <c r="C1" s="193"/>
      <c r="D1" s="193"/>
      <c r="E1" s="193"/>
      <c r="F1" s="193"/>
      <c r="G1" s="193"/>
      <c r="H1" s="193"/>
      <c r="J1" s="195"/>
      <c r="K1" s="191" t="s">
        <v>332</v>
      </c>
      <c r="L1" s="192"/>
      <c r="M1" s="193"/>
      <c r="N1" s="193"/>
      <c r="O1" s="193"/>
      <c r="P1" s="193"/>
      <c r="Q1" s="193"/>
      <c r="R1" s="193"/>
    </row>
    <row r="2" spans="1:18" s="200" customFormat="1" ht="27" customHeight="1" thickBot="1">
      <c r="A2" s="276" t="s">
        <v>218</v>
      </c>
      <c r="B2" s="196"/>
      <c r="C2" s="197"/>
      <c r="D2" s="196"/>
      <c r="E2" s="196"/>
      <c r="F2" s="198" t="s">
        <v>184</v>
      </c>
      <c r="G2" s="196"/>
      <c r="H2" s="199" t="s">
        <v>185</v>
      </c>
      <c r="J2" s="201"/>
      <c r="K2" s="276" t="s">
        <v>219</v>
      </c>
      <c r="L2" s="196"/>
      <c r="M2" s="197"/>
      <c r="N2" s="196"/>
      <c r="O2" s="196"/>
      <c r="P2" s="198" t="s">
        <v>184</v>
      </c>
      <c r="Q2" s="196"/>
      <c r="R2" s="199" t="s">
        <v>185</v>
      </c>
    </row>
    <row r="3" spans="1:18" ht="36" customHeight="1" thickBot="1">
      <c r="A3" s="278" t="s">
        <v>216</v>
      </c>
      <c r="B3" s="459">
        <f>'②選手情報入力'!I10</f>
        <v>0</v>
      </c>
      <c r="C3" s="460"/>
      <c r="D3" s="460"/>
      <c r="E3" s="460"/>
      <c r="F3" s="460"/>
      <c r="G3" s="460"/>
      <c r="H3" s="461"/>
      <c r="J3" s="195"/>
      <c r="K3" s="278" t="s">
        <v>216</v>
      </c>
      <c r="L3" s="459">
        <f>'②選手情報入力'!K10</f>
        <v>0</v>
      </c>
      <c r="M3" s="460"/>
      <c r="N3" s="460"/>
      <c r="O3" s="460"/>
      <c r="P3" s="460"/>
      <c r="Q3" s="460"/>
      <c r="R3" s="461"/>
    </row>
    <row r="4" spans="1:18" ht="22.5" customHeight="1">
      <c r="A4" s="279" t="s">
        <v>5</v>
      </c>
      <c r="B4" s="280" t="s">
        <v>186</v>
      </c>
      <c r="C4" s="456">
        <f>'②選手情報入力'!$E$10</f>
        <v>0</v>
      </c>
      <c r="D4" s="457"/>
      <c r="E4" s="458"/>
      <c r="F4" s="281" t="s">
        <v>187</v>
      </c>
      <c r="G4" s="282"/>
      <c r="H4" s="283"/>
      <c r="J4" s="195"/>
      <c r="K4" s="279" t="s">
        <v>5</v>
      </c>
      <c r="L4" s="280" t="s">
        <v>186</v>
      </c>
      <c r="M4" s="456">
        <f>'②選手情報入力'!$E$10</f>
        <v>0</v>
      </c>
      <c r="N4" s="457"/>
      <c r="O4" s="458"/>
      <c r="P4" s="281" t="s">
        <v>187</v>
      </c>
      <c r="Q4" s="282"/>
      <c r="R4" s="283"/>
    </row>
    <row r="5" spans="1:18" ht="40.5" customHeight="1" thickBot="1">
      <c r="A5" s="284">
        <f>'②選手情報入力'!$C$10</f>
        <v>0</v>
      </c>
      <c r="B5" s="285" t="s">
        <v>188</v>
      </c>
      <c r="C5" s="462">
        <f>'②選手情報入力'!$D$10</f>
        <v>0</v>
      </c>
      <c r="D5" s="463"/>
      <c r="E5" s="464"/>
      <c r="F5" s="465">
        <f>'①団体情報入力'!$D$5</f>
        <v>0</v>
      </c>
      <c r="G5" s="466"/>
      <c r="H5" s="467"/>
      <c r="J5" s="195"/>
      <c r="K5" s="284">
        <f>'②選手情報入力'!$C$10</f>
        <v>0</v>
      </c>
      <c r="L5" s="285" t="s">
        <v>188</v>
      </c>
      <c r="M5" s="462">
        <f>'②選手情報入力'!$D$10</f>
        <v>0</v>
      </c>
      <c r="N5" s="463"/>
      <c r="O5" s="464"/>
      <c r="P5" s="465">
        <f>'①団体情報入力'!$D$5</f>
        <v>0</v>
      </c>
      <c r="Q5" s="466"/>
      <c r="R5" s="467"/>
    </row>
    <row r="6" spans="1:18" ht="30.75" customHeight="1" thickBot="1">
      <c r="A6" s="286" t="s">
        <v>189</v>
      </c>
      <c r="B6" s="468">
        <f>'②選手情報入力'!$F$10</f>
        <v>0</v>
      </c>
      <c r="C6" s="469"/>
      <c r="D6" s="203" t="s">
        <v>190</v>
      </c>
      <c r="E6" s="204"/>
      <c r="F6" s="205"/>
      <c r="G6" s="205"/>
      <c r="H6" s="206"/>
      <c r="J6" s="195"/>
      <c r="K6" s="286" t="s">
        <v>189</v>
      </c>
      <c r="L6" s="468">
        <f>'②選手情報入力'!$F$10</f>
        <v>0</v>
      </c>
      <c r="M6" s="469"/>
      <c r="N6" s="203" t="s">
        <v>190</v>
      </c>
      <c r="O6" s="204"/>
      <c r="P6" s="205"/>
      <c r="Q6" s="205"/>
      <c r="R6" s="206"/>
    </row>
    <row r="7" spans="1:18" ht="30.75" customHeight="1">
      <c r="A7" s="207"/>
      <c r="B7" s="208" t="s">
        <v>191</v>
      </c>
      <c r="C7" s="202"/>
      <c r="D7" s="277" t="s">
        <v>221</v>
      </c>
      <c r="E7" s="209" t="s">
        <v>192</v>
      </c>
      <c r="F7" s="209" t="s">
        <v>193</v>
      </c>
      <c r="G7" s="209"/>
      <c r="H7" s="210" t="s">
        <v>194</v>
      </c>
      <c r="J7" s="195"/>
      <c r="K7" s="207"/>
      <c r="L7" s="208" t="s">
        <v>191</v>
      </c>
      <c r="M7" s="202"/>
      <c r="N7" s="277" t="s">
        <v>221</v>
      </c>
      <c r="O7" s="209" t="s">
        <v>192</v>
      </c>
      <c r="P7" s="209" t="s">
        <v>193</v>
      </c>
      <c r="Q7" s="209"/>
      <c r="R7" s="210" t="s">
        <v>194</v>
      </c>
    </row>
    <row r="8" spans="1:18" ht="27" customHeight="1">
      <c r="A8" s="211" t="s">
        <v>195</v>
      </c>
      <c r="B8" s="470"/>
      <c r="C8" s="471"/>
      <c r="D8" s="474"/>
      <c r="E8" s="476"/>
      <c r="F8" s="478" t="s">
        <v>211</v>
      </c>
      <c r="G8" s="479"/>
      <c r="H8" s="480"/>
      <c r="J8" s="195"/>
      <c r="K8" s="211" t="s">
        <v>195</v>
      </c>
      <c r="L8" s="470"/>
      <c r="M8" s="471"/>
      <c r="N8" s="482"/>
      <c r="O8" s="484"/>
      <c r="P8" s="478" t="s">
        <v>207</v>
      </c>
      <c r="Q8" s="479"/>
      <c r="R8" s="480"/>
    </row>
    <row r="9" spans="1:18" ht="38.25" customHeight="1">
      <c r="A9" s="212" t="s">
        <v>196</v>
      </c>
      <c r="B9" s="472"/>
      <c r="C9" s="473"/>
      <c r="D9" s="475"/>
      <c r="E9" s="477"/>
      <c r="F9" s="486">
        <f>IF('②選手情報入力'!J10="","",'②選手情報入力'!J10)</f>
      </c>
      <c r="G9" s="487"/>
      <c r="H9" s="481"/>
      <c r="J9" s="195"/>
      <c r="K9" s="212" t="s">
        <v>196</v>
      </c>
      <c r="L9" s="472"/>
      <c r="M9" s="473"/>
      <c r="N9" s="483"/>
      <c r="O9" s="485"/>
      <c r="P9" s="486">
        <f>IF('②選手情報入力'!L10="","",'②選手情報入力'!L10)</f>
      </c>
      <c r="Q9" s="487"/>
      <c r="R9" s="481"/>
    </row>
    <row r="10" spans="1:18" ht="36" customHeight="1" thickBot="1">
      <c r="A10" s="213" t="s">
        <v>197</v>
      </c>
      <c r="B10" s="214" t="s">
        <v>198</v>
      </c>
      <c r="C10" s="215"/>
      <c r="D10" s="214" t="s">
        <v>199</v>
      </c>
      <c r="E10" s="216" t="s">
        <v>200</v>
      </c>
      <c r="F10" s="214" t="s">
        <v>201</v>
      </c>
      <c r="G10" s="217" t="s">
        <v>202</v>
      </c>
      <c r="H10" s="218" t="s">
        <v>203</v>
      </c>
      <c r="J10" s="195"/>
      <c r="K10" s="213" t="s">
        <v>197</v>
      </c>
      <c r="L10" s="214" t="s">
        <v>198</v>
      </c>
      <c r="M10" s="215"/>
      <c r="N10" s="214" t="s">
        <v>199</v>
      </c>
      <c r="O10" s="216" t="s">
        <v>200</v>
      </c>
      <c r="P10" s="214" t="s">
        <v>201</v>
      </c>
      <c r="Q10" s="217" t="s">
        <v>202</v>
      </c>
      <c r="R10" s="218" t="s">
        <v>203</v>
      </c>
    </row>
    <row r="11" spans="1:18" ht="6" customHeight="1">
      <c r="A11" s="219"/>
      <c r="B11" s="220"/>
      <c r="C11" s="220"/>
      <c r="D11" s="220"/>
      <c r="E11" s="220"/>
      <c r="F11" s="220"/>
      <c r="G11" s="220"/>
      <c r="H11" s="221"/>
      <c r="J11" s="195"/>
      <c r="K11" s="219"/>
      <c r="L11" s="220"/>
      <c r="M11" s="220"/>
      <c r="N11" s="220"/>
      <c r="O11" s="220"/>
      <c r="P11" s="220"/>
      <c r="Q11" s="220"/>
      <c r="R11" s="221"/>
    </row>
    <row r="12" spans="1:18" ht="25.5" customHeight="1">
      <c r="A12" s="222" t="s">
        <v>204</v>
      </c>
      <c r="B12" s="223"/>
      <c r="C12" s="223"/>
      <c r="D12" s="223"/>
      <c r="E12" s="223"/>
      <c r="F12" s="224"/>
      <c r="G12" s="224"/>
      <c r="H12" s="225" t="s">
        <v>208</v>
      </c>
      <c r="J12" s="195"/>
      <c r="K12" s="222" t="s">
        <v>204</v>
      </c>
      <c r="L12" s="223"/>
      <c r="M12" s="223"/>
      <c r="N12" s="223"/>
      <c r="O12" s="223"/>
      <c r="P12" s="224"/>
      <c r="Q12" s="224"/>
      <c r="R12" s="225" t="s">
        <v>208</v>
      </c>
    </row>
    <row r="13" spans="1:18" ht="25.5" customHeight="1">
      <c r="A13" s="222" t="s">
        <v>205</v>
      </c>
      <c r="B13" s="223"/>
      <c r="C13" s="223"/>
      <c r="D13" s="223"/>
      <c r="E13" s="223"/>
      <c r="F13" s="224"/>
      <c r="G13" s="224"/>
      <c r="H13" s="226" t="s">
        <v>209</v>
      </c>
      <c r="J13" s="195"/>
      <c r="K13" s="222" t="s">
        <v>205</v>
      </c>
      <c r="L13" s="223"/>
      <c r="M13" s="223"/>
      <c r="N13" s="223"/>
      <c r="O13" s="223"/>
      <c r="P13" s="224"/>
      <c r="Q13" s="224"/>
      <c r="R13" s="226" t="s">
        <v>209</v>
      </c>
    </row>
    <row r="14" spans="1:18" ht="25.5" customHeight="1">
      <c r="A14" s="194" t="s">
        <v>206</v>
      </c>
      <c r="B14" s="223"/>
      <c r="C14" s="223"/>
      <c r="D14" s="223"/>
      <c r="E14" s="223"/>
      <c r="F14" s="224"/>
      <c r="G14" s="224"/>
      <c r="H14" s="227" t="s">
        <v>210</v>
      </c>
      <c r="J14" s="195"/>
      <c r="K14" s="194" t="s">
        <v>206</v>
      </c>
      <c r="L14" s="223"/>
      <c r="M14" s="223"/>
      <c r="N14" s="223"/>
      <c r="O14" s="223"/>
      <c r="P14" s="224"/>
      <c r="Q14" s="224"/>
      <c r="R14" s="227" t="s">
        <v>210</v>
      </c>
    </row>
    <row r="15" spans="1:18" ht="60.75" customHeight="1">
      <c r="A15" s="228" t="s">
        <v>299</v>
      </c>
      <c r="B15" s="229"/>
      <c r="C15" s="229"/>
      <c r="D15" s="229"/>
      <c r="E15" s="229"/>
      <c r="F15" s="230"/>
      <c r="G15" s="230"/>
      <c r="H15" s="231"/>
      <c r="I15" s="232"/>
      <c r="J15" s="233"/>
      <c r="K15" s="228" t="s">
        <v>299</v>
      </c>
      <c r="L15" s="229"/>
      <c r="M15" s="229"/>
      <c r="N15" s="229"/>
      <c r="O15" s="229"/>
      <c r="P15" s="230"/>
      <c r="Q15" s="230"/>
      <c r="R15" s="231"/>
    </row>
    <row r="16" spans="10:11" ht="64.5" customHeight="1">
      <c r="J16" s="195"/>
      <c r="K16" s="234"/>
    </row>
    <row r="17" spans="1:18" ht="26.25">
      <c r="A17" s="191" t="s">
        <v>332</v>
      </c>
      <c r="B17" s="192"/>
      <c r="C17" s="193"/>
      <c r="D17" s="193"/>
      <c r="E17" s="193"/>
      <c r="F17" s="193"/>
      <c r="G17" s="193"/>
      <c r="H17" s="193"/>
      <c r="J17" s="195"/>
      <c r="K17" s="191" t="s">
        <v>332</v>
      </c>
      <c r="L17" s="192"/>
      <c r="M17" s="193"/>
      <c r="N17" s="193"/>
      <c r="O17" s="193"/>
      <c r="P17" s="193"/>
      <c r="Q17" s="193"/>
      <c r="R17" s="193"/>
    </row>
    <row r="18" spans="1:18" s="200" customFormat="1" ht="27" customHeight="1" thickBot="1">
      <c r="A18" s="276" t="s">
        <v>223</v>
      </c>
      <c r="B18" s="196"/>
      <c r="C18" s="197"/>
      <c r="D18" s="196"/>
      <c r="E18" s="196"/>
      <c r="F18" s="198" t="s">
        <v>184</v>
      </c>
      <c r="G18" s="196"/>
      <c r="H18" s="199" t="s">
        <v>185</v>
      </c>
      <c r="J18" s="201"/>
      <c r="K18" s="276" t="s">
        <v>222</v>
      </c>
      <c r="L18" s="196"/>
      <c r="M18" s="197"/>
      <c r="N18" s="196"/>
      <c r="O18" s="196"/>
      <c r="P18" s="198" t="s">
        <v>184</v>
      </c>
      <c r="Q18" s="196"/>
      <c r="R18" s="199" t="s">
        <v>185</v>
      </c>
    </row>
    <row r="19" spans="1:18" ht="36" customHeight="1" thickBot="1">
      <c r="A19" s="278" t="s">
        <v>216</v>
      </c>
      <c r="B19" s="459">
        <f>'②選手情報入力'!I11</f>
        <v>0</v>
      </c>
      <c r="C19" s="460"/>
      <c r="D19" s="460"/>
      <c r="E19" s="460"/>
      <c r="F19" s="460"/>
      <c r="G19" s="460"/>
      <c r="H19" s="461"/>
      <c r="J19" s="195"/>
      <c r="K19" s="278" t="s">
        <v>216</v>
      </c>
      <c r="L19" s="459">
        <f>'②選手情報入力'!K11</f>
        <v>0</v>
      </c>
      <c r="M19" s="460"/>
      <c r="N19" s="460"/>
      <c r="O19" s="460"/>
      <c r="P19" s="460"/>
      <c r="Q19" s="460"/>
      <c r="R19" s="461"/>
    </row>
    <row r="20" spans="1:18" ht="22.5" customHeight="1">
      <c r="A20" s="279" t="s">
        <v>5</v>
      </c>
      <c r="B20" s="280" t="s">
        <v>186</v>
      </c>
      <c r="C20" s="456">
        <f>'②選手情報入力'!$E$11</f>
        <v>0</v>
      </c>
      <c r="D20" s="457"/>
      <c r="E20" s="458"/>
      <c r="F20" s="281" t="s">
        <v>187</v>
      </c>
      <c r="G20" s="282"/>
      <c r="H20" s="283"/>
      <c r="J20" s="195"/>
      <c r="K20" s="279" t="s">
        <v>5</v>
      </c>
      <c r="L20" s="280" t="s">
        <v>186</v>
      </c>
      <c r="M20" s="456">
        <f>'②選手情報入力'!$E$11</f>
        <v>0</v>
      </c>
      <c r="N20" s="457"/>
      <c r="O20" s="458"/>
      <c r="P20" s="281" t="s">
        <v>187</v>
      </c>
      <c r="Q20" s="282"/>
      <c r="R20" s="283"/>
    </row>
    <row r="21" spans="1:18" ht="40.5" customHeight="1" thickBot="1">
      <c r="A21" s="284">
        <f>'②選手情報入力'!$C$11</f>
        <v>0</v>
      </c>
      <c r="B21" s="285" t="s">
        <v>188</v>
      </c>
      <c r="C21" s="462">
        <f>'②選手情報入力'!$D$11</f>
        <v>0</v>
      </c>
      <c r="D21" s="463"/>
      <c r="E21" s="464"/>
      <c r="F21" s="465">
        <f>'①団体情報入力'!$D$5</f>
        <v>0</v>
      </c>
      <c r="G21" s="466"/>
      <c r="H21" s="467"/>
      <c r="J21" s="195"/>
      <c r="K21" s="284">
        <f>'②選手情報入力'!$C$11</f>
        <v>0</v>
      </c>
      <c r="L21" s="285" t="s">
        <v>188</v>
      </c>
      <c r="M21" s="462">
        <f>'②選手情報入力'!$D$11</f>
        <v>0</v>
      </c>
      <c r="N21" s="463"/>
      <c r="O21" s="464"/>
      <c r="P21" s="465">
        <f>'①団体情報入力'!$D$5</f>
        <v>0</v>
      </c>
      <c r="Q21" s="466"/>
      <c r="R21" s="467"/>
    </row>
    <row r="22" spans="1:18" ht="30.75" customHeight="1" thickBot="1">
      <c r="A22" s="286" t="s">
        <v>189</v>
      </c>
      <c r="B22" s="488">
        <f>'②選手情報入力'!$F$11</f>
        <v>0</v>
      </c>
      <c r="C22" s="469"/>
      <c r="D22" s="203" t="s">
        <v>190</v>
      </c>
      <c r="E22" s="204"/>
      <c r="F22" s="205"/>
      <c r="G22" s="205"/>
      <c r="H22" s="206"/>
      <c r="J22" s="195"/>
      <c r="K22" s="286" t="s">
        <v>189</v>
      </c>
      <c r="L22" s="488">
        <f>'②選手情報入力'!$F$11</f>
        <v>0</v>
      </c>
      <c r="M22" s="469"/>
      <c r="N22" s="203" t="s">
        <v>190</v>
      </c>
      <c r="O22" s="204"/>
      <c r="P22" s="205"/>
      <c r="Q22" s="205"/>
      <c r="R22" s="206"/>
    </row>
    <row r="23" spans="1:18" ht="30.75" customHeight="1">
      <c r="A23" s="207"/>
      <c r="B23" s="208" t="s">
        <v>191</v>
      </c>
      <c r="C23" s="202"/>
      <c r="D23" s="277" t="s">
        <v>221</v>
      </c>
      <c r="E23" s="209" t="s">
        <v>192</v>
      </c>
      <c r="F23" s="209" t="s">
        <v>193</v>
      </c>
      <c r="G23" s="209"/>
      <c r="H23" s="210" t="s">
        <v>194</v>
      </c>
      <c r="J23" s="195"/>
      <c r="K23" s="207"/>
      <c r="L23" s="208" t="s">
        <v>191</v>
      </c>
      <c r="M23" s="202"/>
      <c r="N23" s="277" t="s">
        <v>221</v>
      </c>
      <c r="O23" s="209" t="s">
        <v>192</v>
      </c>
      <c r="P23" s="209" t="s">
        <v>193</v>
      </c>
      <c r="Q23" s="209"/>
      <c r="R23" s="210" t="s">
        <v>194</v>
      </c>
    </row>
    <row r="24" spans="1:18" ht="27" customHeight="1">
      <c r="A24" s="211" t="s">
        <v>195</v>
      </c>
      <c r="B24" s="470"/>
      <c r="C24" s="471"/>
      <c r="D24" s="474"/>
      <c r="E24" s="476"/>
      <c r="F24" s="478" t="s">
        <v>207</v>
      </c>
      <c r="G24" s="479"/>
      <c r="H24" s="480"/>
      <c r="J24" s="195"/>
      <c r="K24" s="211" t="s">
        <v>195</v>
      </c>
      <c r="L24" s="470"/>
      <c r="M24" s="471"/>
      <c r="N24" s="474"/>
      <c r="O24" s="484"/>
      <c r="P24" s="478" t="s">
        <v>207</v>
      </c>
      <c r="Q24" s="479"/>
      <c r="R24" s="480"/>
    </row>
    <row r="25" spans="1:18" ht="38.25" customHeight="1">
      <c r="A25" s="212" t="s">
        <v>196</v>
      </c>
      <c r="B25" s="472"/>
      <c r="C25" s="473"/>
      <c r="D25" s="475"/>
      <c r="E25" s="477"/>
      <c r="F25" s="489">
        <f>IF('②選手情報入力'!J11="","",'②選手情報入力'!J11)</f>
      </c>
      <c r="G25" s="490"/>
      <c r="H25" s="481"/>
      <c r="J25" s="195"/>
      <c r="K25" s="212" t="s">
        <v>196</v>
      </c>
      <c r="L25" s="472"/>
      <c r="M25" s="473"/>
      <c r="N25" s="475"/>
      <c r="O25" s="485"/>
      <c r="P25" s="489">
        <f>IF('②選手情報入力'!L11="","",'②選手情報入力'!L11)</f>
      </c>
      <c r="Q25" s="490"/>
      <c r="R25" s="481"/>
    </row>
    <row r="26" spans="1:18" ht="36" customHeight="1" thickBot="1">
      <c r="A26" s="213" t="s">
        <v>197</v>
      </c>
      <c r="B26" s="214" t="s">
        <v>198</v>
      </c>
      <c r="C26" s="215"/>
      <c r="D26" s="214" t="s">
        <v>199</v>
      </c>
      <c r="E26" s="216" t="s">
        <v>200</v>
      </c>
      <c r="F26" s="214" t="s">
        <v>201</v>
      </c>
      <c r="G26" s="217" t="s">
        <v>202</v>
      </c>
      <c r="H26" s="218" t="s">
        <v>203</v>
      </c>
      <c r="J26" s="195"/>
      <c r="K26" s="213" t="s">
        <v>197</v>
      </c>
      <c r="L26" s="214" t="s">
        <v>198</v>
      </c>
      <c r="M26" s="215"/>
      <c r="N26" s="214" t="s">
        <v>199</v>
      </c>
      <c r="O26" s="216" t="s">
        <v>200</v>
      </c>
      <c r="P26" s="214" t="s">
        <v>201</v>
      </c>
      <c r="Q26" s="217" t="s">
        <v>202</v>
      </c>
      <c r="R26" s="218" t="s">
        <v>203</v>
      </c>
    </row>
    <row r="27" spans="1:18" ht="6" customHeight="1">
      <c r="A27" s="219"/>
      <c r="B27" s="220"/>
      <c r="C27" s="220"/>
      <c r="D27" s="220"/>
      <c r="E27" s="220"/>
      <c r="F27" s="220"/>
      <c r="G27" s="220"/>
      <c r="H27" s="221"/>
      <c r="J27" s="195"/>
      <c r="K27" s="219"/>
      <c r="L27" s="220"/>
      <c r="M27" s="220"/>
      <c r="N27" s="220"/>
      <c r="O27" s="220"/>
      <c r="P27" s="220"/>
      <c r="Q27" s="220"/>
      <c r="R27" s="221"/>
    </row>
    <row r="28" spans="1:18" ht="25.5" customHeight="1">
      <c r="A28" s="222" t="s">
        <v>204</v>
      </c>
      <c r="B28" s="223"/>
      <c r="C28" s="223"/>
      <c r="D28" s="223"/>
      <c r="E28" s="223"/>
      <c r="F28" s="224"/>
      <c r="G28" s="224"/>
      <c r="H28" s="225" t="s">
        <v>208</v>
      </c>
      <c r="J28" s="195"/>
      <c r="K28" s="222" t="s">
        <v>204</v>
      </c>
      <c r="L28" s="223"/>
      <c r="M28" s="223"/>
      <c r="N28" s="223"/>
      <c r="O28" s="223"/>
      <c r="P28" s="224"/>
      <c r="Q28" s="224"/>
      <c r="R28" s="225" t="s">
        <v>208</v>
      </c>
    </row>
    <row r="29" spans="1:18" ht="25.5" customHeight="1">
      <c r="A29" s="222" t="s">
        <v>205</v>
      </c>
      <c r="B29" s="223"/>
      <c r="C29" s="223"/>
      <c r="D29" s="223"/>
      <c r="E29" s="223"/>
      <c r="F29" s="224"/>
      <c r="G29" s="224"/>
      <c r="H29" s="226" t="s">
        <v>209</v>
      </c>
      <c r="J29" s="195"/>
      <c r="K29" s="222" t="s">
        <v>205</v>
      </c>
      <c r="L29" s="223"/>
      <c r="M29" s="223"/>
      <c r="N29" s="223"/>
      <c r="O29" s="223"/>
      <c r="P29" s="224"/>
      <c r="Q29" s="224"/>
      <c r="R29" s="226" t="s">
        <v>209</v>
      </c>
    </row>
    <row r="30" spans="1:18" ht="25.5" customHeight="1">
      <c r="A30" s="194" t="s">
        <v>206</v>
      </c>
      <c r="B30" s="223"/>
      <c r="C30" s="223"/>
      <c r="D30" s="223"/>
      <c r="E30" s="223"/>
      <c r="F30" s="224"/>
      <c r="G30" s="224"/>
      <c r="H30" s="227" t="s">
        <v>210</v>
      </c>
      <c r="J30" s="195"/>
      <c r="K30" s="194" t="s">
        <v>206</v>
      </c>
      <c r="L30" s="223"/>
      <c r="M30" s="223"/>
      <c r="N30" s="223"/>
      <c r="O30" s="223"/>
      <c r="P30" s="224"/>
      <c r="Q30" s="224"/>
      <c r="R30" s="227" t="s">
        <v>210</v>
      </c>
    </row>
    <row r="31" spans="1:18" ht="60.75" customHeight="1">
      <c r="A31" s="228" t="s">
        <v>299</v>
      </c>
      <c r="B31" s="229"/>
      <c r="C31" s="229"/>
      <c r="D31" s="229"/>
      <c r="E31" s="229"/>
      <c r="F31" s="230"/>
      <c r="G31" s="230"/>
      <c r="H31" s="231"/>
      <c r="I31" s="232"/>
      <c r="J31" s="233"/>
      <c r="K31" s="228" t="s">
        <v>299</v>
      </c>
      <c r="L31" s="229"/>
      <c r="M31" s="229"/>
      <c r="N31" s="229"/>
      <c r="O31" s="229"/>
      <c r="P31" s="230"/>
      <c r="Q31" s="230"/>
      <c r="R31" s="231"/>
    </row>
    <row r="32" ht="12.75" customHeight="1"/>
    <row r="33" spans="1:18" ht="26.25">
      <c r="A33" s="191" t="s">
        <v>332</v>
      </c>
      <c r="B33" s="192"/>
      <c r="C33" s="193"/>
      <c r="D33" s="193"/>
      <c r="E33" s="193"/>
      <c r="F33" s="193"/>
      <c r="G33" s="193"/>
      <c r="H33" s="193"/>
      <c r="J33" s="195"/>
      <c r="K33" s="191" t="s">
        <v>332</v>
      </c>
      <c r="L33" s="192"/>
      <c r="M33" s="193"/>
      <c r="N33" s="193"/>
      <c r="O33" s="193"/>
      <c r="P33" s="193"/>
      <c r="Q33" s="193"/>
      <c r="R33" s="193"/>
    </row>
    <row r="34" spans="1:18" s="200" customFormat="1" ht="27" customHeight="1" thickBot="1">
      <c r="A34" s="276" t="s">
        <v>231</v>
      </c>
      <c r="B34" s="196"/>
      <c r="C34" s="197"/>
      <c r="D34" s="196"/>
      <c r="E34" s="196"/>
      <c r="F34" s="198" t="s">
        <v>184</v>
      </c>
      <c r="G34" s="196"/>
      <c r="H34" s="199" t="s">
        <v>185</v>
      </c>
      <c r="J34" s="201"/>
      <c r="K34" s="276" t="s">
        <v>232</v>
      </c>
      <c r="L34" s="196"/>
      <c r="M34" s="197"/>
      <c r="N34" s="196"/>
      <c r="O34" s="196"/>
      <c r="P34" s="198" t="s">
        <v>184</v>
      </c>
      <c r="Q34" s="196"/>
      <c r="R34" s="199" t="s">
        <v>185</v>
      </c>
    </row>
    <row r="35" spans="1:18" ht="36" customHeight="1" thickBot="1">
      <c r="A35" s="278" t="s">
        <v>216</v>
      </c>
      <c r="B35" s="459">
        <f>'②選手情報入力'!I12</f>
        <v>0</v>
      </c>
      <c r="C35" s="460"/>
      <c r="D35" s="460"/>
      <c r="E35" s="460"/>
      <c r="F35" s="460"/>
      <c r="G35" s="460"/>
      <c r="H35" s="461"/>
      <c r="J35" s="195"/>
      <c r="K35" s="278" t="s">
        <v>216</v>
      </c>
      <c r="L35" s="459">
        <f>IF('②選手情報入力'!K12="","",'②選手情報入力'!K12)</f>
      </c>
      <c r="M35" s="460"/>
      <c r="N35" s="460"/>
      <c r="O35" s="460"/>
      <c r="P35" s="460"/>
      <c r="Q35" s="460"/>
      <c r="R35" s="461"/>
    </row>
    <row r="36" spans="1:18" ht="22.5" customHeight="1">
      <c r="A36" s="279" t="s">
        <v>5</v>
      </c>
      <c r="B36" s="280" t="s">
        <v>186</v>
      </c>
      <c r="C36" s="456">
        <f>IF('②選手情報入力'!$E$12="","",'②選手情報入力'!$E$12)</f>
      </c>
      <c r="D36" s="457"/>
      <c r="E36" s="458"/>
      <c r="F36" s="281" t="s">
        <v>187</v>
      </c>
      <c r="G36" s="282"/>
      <c r="H36" s="283"/>
      <c r="J36" s="195"/>
      <c r="K36" s="279" t="s">
        <v>5</v>
      </c>
      <c r="L36" s="280" t="s">
        <v>186</v>
      </c>
      <c r="M36" s="456">
        <f>IF('②選手情報入力'!$E$12="","",'②選手情報入力'!$E$12)</f>
      </c>
      <c r="N36" s="457"/>
      <c r="O36" s="458"/>
      <c r="P36" s="281" t="s">
        <v>187</v>
      </c>
      <c r="Q36" s="282"/>
      <c r="R36" s="283"/>
    </row>
    <row r="37" spans="1:18" ht="40.5" customHeight="1" thickBot="1">
      <c r="A37" s="284">
        <f>IF('②選手情報入力'!$C$12="","",'②選手情報入力'!$C$12)</f>
      </c>
      <c r="B37" s="285" t="s">
        <v>188</v>
      </c>
      <c r="C37" s="462">
        <f>IF('②選手情報入力'!$D$12="","",'②選手情報入力'!$D$12)</f>
      </c>
      <c r="D37" s="463"/>
      <c r="E37" s="464"/>
      <c r="F37" s="465">
        <f>'①団体情報入力'!$D$5</f>
        <v>0</v>
      </c>
      <c r="G37" s="466"/>
      <c r="H37" s="467"/>
      <c r="J37" s="195"/>
      <c r="K37" s="284">
        <f>IF('②選手情報入力'!$C$12="","",'②選手情報入力'!$C$12)</f>
      </c>
      <c r="L37" s="285" t="s">
        <v>188</v>
      </c>
      <c r="M37" s="462">
        <f>IF('②選手情報入力'!$D$12="","",'②選手情報入力'!$D$12)</f>
      </c>
      <c r="N37" s="463"/>
      <c r="O37" s="464"/>
      <c r="P37" s="465">
        <f>'①団体情報入力'!$D$5</f>
        <v>0</v>
      </c>
      <c r="Q37" s="466"/>
      <c r="R37" s="467"/>
    </row>
    <row r="38" spans="1:18" ht="30.75" customHeight="1" thickBot="1">
      <c r="A38" s="286" t="s">
        <v>189</v>
      </c>
      <c r="B38" s="468">
        <f>IF('②選手情報入力'!$F$12="","",'②選手情報入力'!$F$12)</f>
      </c>
      <c r="C38" s="469"/>
      <c r="D38" s="203" t="s">
        <v>190</v>
      </c>
      <c r="E38" s="204"/>
      <c r="F38" s="205"/>
      <c r="G38" s="205"/>
      <c r="H38" s="206"/>
      <c r="J38" s="195"/>
      <c r="K38" s="286" t="s">
        <v>189</v>
      </c>
      <c r="L38" s="468">
        <f>IF('②選手情報入力'!$F$12="","",'②選手情報入力'!$F$12)</f>
      </c>
      <c r="M38" s="469"/>
      <c r="N38" s="203" t="s">
        <v>190</v>
      </c>
      <c r="O38" s="204"/>
      <c r="P38" s="205"/>
      <c r="Q38" s="205"/>
      <c r="R38" s="206"/>
    </row>
    <row r="39" spans="1:18" ht="30.75" customHeight="1">
      <c r="A39" s="207"/>
      <c r="B39" s="208" t="s">
        <v>191</v>
      </c>
      <c r="C39" s="202"/>
      <c r="D39" s="277" t="s">
        <v>224</v>
      </c>
      <c r="E39" s="209" t="s">
        <v>192</v>
      </c>
      <c r="F39" s="209" t="s">
        <v>193</v>
      </c>
      <c r="G39" s="209"/>
      <c r="H39" s="210" t="s">
        <v>194</v>
      </c>
      <c r="J39" s="195"/>
      <c r="K39" s="207"/>
      <c r="L39" s="208" t="s">
        <v>191</v>
      </c>
      <c r="M39" s="202"/>
      <c r="N39" s="277" t="s">
        <v>224</v>
      </c>
      <c r="O39" s="209" t="s">
        <v>192</v>
      </c>
      <c r="P39" s="209" t="s">
        <v>193</v>
      </c>
      <c r="Q39" s="209"/>
      <c r="R39" s="210" t="s">
        <v>194</v>
      </c>
    </row>
    <row r="40" spans="1:18" ht="27" customHeight="1">
      <c r="A40" s="211" t="s">
        <v>195</v>
      </c>
      <c r="B40" s="470"/>
      <c r="C40" s="471"/>
      <c r="D40" s="474"/>
      <c r="E40" s="476"/>
      <c r="F40" s="478" t="s">
        <v>207</v>
      </c>
      <c r="G40" s="479"/>
      <c r="H40" s="480"/>
      <c r="J40" s="195"/>
      <c r="K40" s="211" t="s">
        <v>195</v>
      </c>
      <c r="L40" s="470"/>
      <c r="M40" s="471"/>
      <c r="N40" s="474"/>
      <c r="O40" s="476"/>
      <c r="P40" s="478" t="s">
        <v>207</v>
      </c>
      <c r="Q40" s="479"/>
      <c r="R40" s="480"/>
    </row>
    <row r="41" spans="1:18" ht="38.25" customHeight="1">
      <c r="A41" s="212" t="s">
        <v>196</v>
      </c>
      <c r="B41" s="472"/>
      <c r="C41" s="473"/>
      <c r="D41" s="475"/>
      <c r="E41" s="477"/>
      <c r="F41" s="486">
        <f>IF('②選手情報入力'!$J$12="","",'②選手情報入力'!$J$12)</f>
      </c>
      <c r="G41" s="487"/>
      <c r="H41" s="481"/>
      <c r="J41" s="195"/>
      <c r="K41" s="212" t="s">
        <v>196</v>
      </c>
      <c r="L41" s="472"/>
      <c r="M41" s="473"/>
      <c r="N41" s="475"/>
      <c r="O41" s="477"/>
      <c r="P41" s="486">
        <f>IF('②選手情報入力'!$L$12="","",'②選手情報入力'!$L$12)</f>
      </c>
      <c r="Q41" s="487"/>
      <c r="R41" s="481"/>
    </row>
    <row r="42" spans="1:18" ht="36" customHeight="1" thickBot="1">
      <c r="A42" s="213" t="s">
        <v>197</v>
      </c>
      <c r="B42" s="214" t="s">
        <v>198</v>
      </c>
      <c r="C42" s="215"/>
      <c r="D42" s="214" t="s">
        <v>199</v>
      </c>
      <c r="E42" s="216" t="s">
        <v>200</v>
      </c>
      <c r="F42" s="214" t="s">
        <v>201</v>
      </c>
      <c r="G42" s="217" t="s">
        <v>202</v>
      </c>
      <c r="H42" s="218" t="s">
        <v>203</v>
      </c>
      <c r="J42" s="195"/>
      <c r="K42" s="213" t="s">
        <v>197</v>
      </c>
      <c r="L42" s="214" t="s">
        <v>198</v>
      </c>
      <c r="M42" s="215"/>
      <c r="N42" s="214" t="s">
        <v>199</v>
      </c>
      <c r="O42" s="216" t="s">
        <v>200</v>
      </c>
      <c r="P42" s="214" t="s">
        <v>201</v>
      </c>
      <c r="Q42" s="217" t="s">
        <v>202</v>
      </c>
      <c r="R42" s="218" t="s">
        <v>203</v>
      </c>
    </row>
    <row r="43" spans="1:18" ht="6" customHeight="1">
      <c r="A43" s="219"/>
      <c r="B43" s="220"/>
      <c r="C43" s="220"/>
      <c r="D43" s="220"/>
      <c r="E43" s="220"/>
      <c r="F43" s="220"/>
      <c r="G43" s="220"/>
      <c r="H43" s="221"/>
      <c r="J43" s="195"/>
      <c r="K43" s="219"/>
      <c r="L43" s="220"/>
      <c r="M43" s="220"/>
      <c r="N43" s="220"/>
      <c r="O43" s="220"/>
      <c r="P43" s="220"/>
      <c r="Q43" s="220"/>
      <c r="R43" s="221"/>
    </row>
    <row r="44" spans="1:18" ht="25.5" customHeight="1">
      <c r="A44" s="222" t="s">
        <v>204</v>
      </c>
      <c r="B44" s="223"/>
      <c r="C44" s="223"/>
      <c r="D44" s="223"/>
      <c r="E44" s="223"/>
      <c r="F44" s="224"/>
      <c r="G44" s="224"/>
      <c r="H44" s="225" t="s">
        <v>225</v>
      </c>
      <c r="J44" s="195"/>
      <c r="K44" s="222" t="s">
        <v>204</v>
      </c>
      <c r="L44" s="223"/>
      <c r="M44" s="223"/>
      <c r="N44" s="223"/>
      <c r="O44" s="223"/>
      <c r="P44" s="224"/>
      <c r="Q44" s="224"/>
      <c r="R44" s="225" t="s">
        <v>225</v>
      </c>
    </row>
    <row r="45" spans="1:18" ht="25.5" customHeight="1">
      <c r="A45" s="222" t="s">
        <v>205</v>
      </c>
      <c r="B45" s="223"/>
      <c r="C45" s="223"/>
      <c r="D45" s="223"/>
      <c r="E45" s="223"/>
      <c r="F45" s="224"/>
      <c r="G45" s="224"/>
      <c r="H45" s="226" t="s">
        <v>226</v>
      </c>
      <c r="J45" s="195"/>
      <c r="K45" s="222" t="s">
        <v>205</v>
      </c>
      <c r="L45" s="223"/>
      <c r="M45" s="223"/>
      <c r="N45" s="223"/>
      <c r="O45" s="223"/>
      <c r="P45" s="224"/>
      <c r="Q45" s="224"/>
      <c r="R45" s="226" t="s">
        <v>226</v>
      </c>
    </row>
    <row r="46" spans="1:18" ht="25.5" customHeight="1">
      <c r="A46" s="194" t="s">
        <v>206</v>
      </c>
      <c r="B46" s="223"/>
      <c r="C46" s="223"/>
      <c r="D46" s="223"/>
      <c r="E46" s="223"/>
      <c r="F46" s="224"/>
      <c r="G46" s="224"/>
      <c r="H46" s="227" t="s">
        <v>227</v>
      </c>
      <c r="J46" s="195"/>
      <c r="K46" s="194" t="s">
        <v>206</v>
      </c>
      <c r="L46" s="223"/>
      <c r="M46" s="223"/>
      <c r="N46" s="223"/>
      <c r="O46" s="223"/>
      <c r="P46" s="224"/>
      <c r="Q46" s="224"/>
      <c r="R46" s="227" t="s">
        <v>227</v>
      </c>
    </row>
    <row r="47" spans="1:18" ht="60.75" customHeight="1">
      <c r="A47" s="228" t="s">
        <v>299</v>
      </c>
      <c r="B47" s="229"/>
      <c r="C47" s="229"/>
      <c r="D47" s="229"/>
      <c r="E47" s="229"/>
      <c r="F47" s="230"/>
      <c r="G47" s="230"/>
      <c r="H47" s="231"/>
      <c r="I47" s="232"/>
      <c r="J47" s="233"/>
      <c r="K47" s="228" t="s">
        <v>299</v>
      </c>
      <c r="L47" s="229"/>
      <c r="M47" s="229"/>
      <c r="N47" s="229"/>
      <c r="O47" s="229"/>
      <c r="P47" s="230"/>
      <c r="Q47" s="230"/>
      <c r="R47" s="231"/>
    </row>
    <row r="48" spans="10:11" ht="64.5" customHeight="1">
      <c r="J48" s="195"/>
      <c r="K48" s="234"/>
    </row>
    <row r="49" spans="1:18" ht="26.25">
      <c r="A49" s="191" t="s">
        <v>332</v>
      </c>
      <c r="B49" s="192"/>
      <c r="C49" s="193"/>
      <c r="D49" s="193"/>
      <c r="E49" s="193"/>
      <c r="F49" s="193"/>
      <c r="G49" s="193"/>
      <c r="H49" s="193"/>
      <c r="J49" s="195"/>
      <c r="K49" s="191" t="s">
        <v>332</v>
      </c>
      <c r="L49" s="192"/>
      <c r="M49" s="193"/>
      <c r="N49" s="193"/>
      <c r="O49" s="193"/>
      <c r="P49" s="193"/>
      <c r="Q49" s="193"/>
      <c r="R49" s="193"/>
    </row>
    <row r="50" spans="1:18" s="200" customFormat="1" ht="27" customHeight="1" thickBot="1">
      <c r="A50" s="276" t="s">
        <v>233</v>
      </c>
      <c r="B50" s="196"/>
      <c r="C50" s="197"/>
      <c r="D50" s="196"/>
      <c r="E50" s="196"/>
      <c r="F50" s="198" t="s">
        <v>184</v>
      </c>
      <c r="G50" s="196"/>
      <c r="H50" s="199" t="s">
        <v>185</v>
      </c>
      <c r="J50" s="201"/>
      <c r="K50" s="276" t="s">
        <v>234</v>
      </c>
      <c r="L50" s="196"/>
      <c r="M50" s="197"/>
      <c r="N50" s="196"/>
      <c r="O50" s="196"/>
      <c r="P50" s="198" t="s">
        <v>184</v>
      </c>
      <c r="Q50" s="196"/>
      <c r="R50" s="199" t="s">
        <v>185</v>
      </c>
    </row>
    <row r="51" spans="1:18" ht="36" customHeight="1" thickBot="1">
      <c r="A51" s="278" t="s">
        <v>216</v>
      </c>
      <c r="B51" s="459">
        <f>IF('②選手情報入力'!I13="","",'②選手情報入力'!I13)</f>
      </c>
      <c r="C51" s="460"/>
      <c r="D51" s="460"/>
      <c r="E51" s="460"/>
      <c r="F51" s="460"/>
      <c r="G51" s="460"/>
      <c r="H51" s="461"/>
      <c r="J51" s="195"/>
      <c r="K51" s="278" t="s">
        <v>216</v>
      </c>
      <c r="L51" s="459">
        <f>IF('②選手情報入力'!K13="","",'②選手情報入力'!K13)</f>
      </c>
      <c r="M51" s="460"/>
      <c r="N51" s="460"/>
      <c r="O51" s="460"/>
      <c r="P51" s="460"/>
      <c r="Q51" s="460"/>
      <c r="R51" s="461"/>
    </row>
    <row r="52" spans="1:18" ht="22.5" customHeight="1">
      <c r="A52" s="279" t="s">
        <v>5</v>
      </c>
      <c r="B52" s="280" t="s">
        <v>186</v>
      </c>
      <c r="C52" s="456">
        <f>IF('②選手情報入力'!$E$13="","",'②選手情報入力'!$E$13)</f>
      </c>
      <c r="D52" s="457"/>
      <c r="E52" s="458"/>
      <c r="F52" s="281" t="s">
        <v>187</v>
      </c>
      <c r="G52" s="282"/>
      <c r="H52" s="283"/>
      <c r="J52" s="195"/>
      <c r="K52" s="279" t="s">
        <v>5</v>
      </c>
      <c r="L52" s="280" t="s">
        <v>186</v>
      </c>
      <c r="M52" s="456">
        <f>IF('②選手情報入力'!$E$13="","",'②選手情報入力'!$E$13)</f>
      </c>
      <c r="N52" s="457"/>
      <c r="O52" s="458"/>
      <c r="P52" s="281" t="s">
        <v>187</v>
      </c>
      <c r="Q52" s="282"/>
      <c r="R52" s="283"/>
    </row>
    <row r="53" spans="1:18" ht="40.5" customHeight="1" thickBot="1">
      <c r="A53" s="284">
        <f>IF('②選手情報入力'!$C$13="","",'②選手情報入力'!$C$13)</f>
      </c>
      <c r="B53" s="285" t="s">
        <v>188</v>
      </c>
      <c r="C53" s="462">
        <f>IF('②選手情報入力'!$D$13="","",'②選手情報入力'!$D$13)</f>
      </c>
      <c r="D53" s="463"/>
      <c r="E53" s="464"/>
      <c r="F53" s="465">
        <f>'①団体情報入力'!$D$5</f>
        <v>0</v>
      </c>
      <c r="G53" s="466"/>
      <c r="H53" s="467"/>
      <c r="J53" s="195"/>
      <c r="K53" s="284">
        <f>IF('②選手情報入力'!$C$13="","",'②選手情報入力'!$C$13)</f>
      </c>
      <c r="L53" s="285" t="s">
        <v>188</v>
      </c>
      <c r="M53" s="462">
        <f>IF('②選手情報入力'!$D$13="","",'②選手情報入力'!$D$13)</f>
      </c>
      <c r="N53" s="463"/>
      <c r="O53" s="464"/>
      <c r="P53" s="465">
        <f>'①団体情報入力'!$D$5</f>
        <v>0</v>
      </c>
      <c r="Q53" s="466"/>
      <c r="R53" s="467"/>
    </row>
    <row r="54" spans="1:18" ht="30.75" customHeight="1" thickBot="1">
      <c r="A54" s="286" t="s">
        <v>189</v>
      </c>
      <c r="B54" s="468">
        <f>IF('②選手情報入力'!$F$13="","",'②選手情報入力'!$F$13)</f>
      </c>
      <c r="C54" s="469"/>
      <c r="D54" s="203" t="s">
        <v>190</v>
      </c>
      <c r="E54" s="204"/>
      <c r="F54" s="205"/>
      <c r="G54" s="205"/>
      <c r="H54" s="206"/>
      <c r="J54" s="195"/>
      <c r="K54" s="286" t="s">
        <v>189</v>
      </c>
      <c r="L54" s="468">
        <f>IF('②選手情報入力'!$F$13="","",'②選手情報入力'!$F$13)</f>
      </c>
      <c r="M54" s="469"/>
      <c r="N54" s="203" t="s">
        <v>190</v>
      </c>
      <c r="O54" s="204"/>
      <c r="P54" s="205"/>
      <c r="Q54" s="205"/>
      <c r="R54" s="206"/>
    </row>
    <row r="55" spans="1:18" ht="30.75" customHeight="1">
      <c r="A55" s="207"/>
      <c r="B55" s="208" t="s">
        <v>191</v>
      </c>
      <c r="C55" s="202"/>
      <c r="D55" s="277" t="s">
        <v>228</v>
      </c>
      <c r="E55" s="209" t="s">
        <v>192</v>
      </c>
      <c r="F55" s="209" t="s">
        <v>193</v>
      </c>
      <c r="G55" s="209"/>
      <c r="H55" s="210" t="s">
        <v>194</v>
      </c>
      <c r="J55" s="195"/>
      <c r="K55" s="207"/>
      <c r="L55" s="208" t="s">
        <v>191</v>
      </c>
      <c r="M55" s="202"/>
      <c r="N55" s="277" t="s">
        <v>228</v>
      </c>
      <c r="O55" s="209" t="s">
        <v>192</v>
      </c>
      <c r="P55" s="209" t="s">
        <v>193</v>
      </c>
      <c r="Q55" s="209"/>
      <c r="R55" s="210" t="s">
        <v>194</v>
      </c>
    </row>
    <row r="56" spans="1:18" ht="27" customHeight="1">
      <c r="A56" s="211" t="s">
        <v>195</v>
      </c>
      <c r="B56" s="470"/>
      <c r="C56" s="471"/>
      <c r="D56" s="474"/>
      <c r="E56" s="476"/>
      <c r="F56" s="478" t="s">
        <v>229</v>
      </c>
      <c r="G56" s="479"/>
      <c r="H56" s="480"/>
      <c r="J56" s="195"/>
      <c r="K56" s="211" t="s">
        <v>195</v>
      </c>
      <c r="L56" s="470"/>
      <c r="M56" s="471"/>
      <c r="N56" s="474"/>
      <c r="O56" s="476"/>
      <c r="P56" s="478" t="s">
        <v>230</v>
      </c>
      <c r="Q56" s="479"/>
      <c r="R56" s="480"/>
    </row>
    <row r="57" spans="1:18" ht="38.25" customHeight="1">
      <c r="A57" s="212" t="s">
        <v>196</v>
      </c>
      <c r="B57" s="472"/>
      <c r="C57" s="473"/>
      <c r="D57" s="475"/>
      <c r="E57" s="477"/>
      <c r="F57" s="489">
        <f>IF('②選手情報入力'!J13="","",'②選手情報入力'!J13)</f>
      </c>
      <c r="G57" s="490"/>
      <c r="H57" s="481"/>
      <c r="J57" s="195"/>
      <c r="K57" s="212" t="s">
        <v>196</v>
      </c>
      <c r="L57" s="472"/>
      <c r="M57" s="473"/>
      <c r="N57" s="475"/>
      <c r="O57" s="477"/>
      <c r="P57" s="489">
        <f>IF('②選手情報入力'!L13="","",'②選手情報入力'!L13)</f>
      </c>
      <c r="Q57" s="490"/>
      <c r="R57" s="481"/>
    </row>
    <row r="58" spans="1:18" ht="36" customHeight="1" thickBot="1">
      <c r="A58" s="213" t="s">
        <v>197</v>
      </c>
      <c r="B58" s="214" t="s">
        <v>198</v>
      </c>
      <c r="C58" s="215"/>
      <c r="D58" s="214" t="s">
        <v>199</v>
      </c>
      <c r="E58" s="216" t="s">
        <v>200</v>
      </c>
      <c r="F58" s="214" t="s">
        <v>201</v>
      </c>
      <c r="G58" s="217" t="s">
        <v>202</v>
      </c>
      <c r="H58" s="218" t="s">
        <v>203</v>
      </c>
      <c r="J58" s="195"/>
      <c r="K58" s="213" t="s">
        <v>197</v>
      </c>
      <c r="L58" s="214" t="s">
        <v>198</v>
      </c>
      <c r="M58" s="215"/>
      <c r="N58" s="214" t="s">
        <v>199</v>
      </c>
      <c r="O58" s="216" t="s">
        <v>200</v>
      </c>
      <c r="P58" s="214" t="s">
        <v>201</v>
      </c>
      <c r="Q58" s="217" t="s">
        <v>202</v>
      </c>
      <c r="R58" s="218" t="s">
        <v>203</v>
      </c>
    </row>
    <row r="59" spans="1:18" ht="6" customHeight="1">
      <c r="A59" s="219"/>
      <c r="B59" s="220"/>
      <c r="C59" s="220"/>
      <c r="D59" s="220"/>
      <c r="E59" s="220"/>
      <c r="F59" s="220"/>
      <c r="G59" s="220"/>
      <c r="H59" s="221"/>
      <c r="J59" s="195"/>
      <c r="K59" s="219"/>
      <c r="L59" s="220"/>
      <c r="M59" s="220"/>
      <c r="N59" s="220"/>
      <c r="O59" s="220"/>
      <c r="P59" s="220"/>
      <c r="Q59" s="220"/>
      <c r="R59" s="221"/>
    </row>
    <row r="60" spans="1:18" ht="25.5" customHeight="1">
      <c r="A60" s="222" t="s">
        <v>204</v>
      </c>
      <c r="B60" s="223"/>
      <c r="C60" s="223"/>
      <c r="D60" s="223"/>
      <c r="E60" s="223"/>
      <c r="F60" s="224"/>
      <c r="G60" s="224"/>
      <c r="H60" s="225" t="s">
        <v>225</v>
      </c>
      <c r="J60" s="195"/>
      <c r="K60" s="222" t="s">
        <v>204</v>
      </c>
      <c r="L60" s="223"/>
      <c r="M60" s="223"/>
      <c r="N60" s="223"/>
      <c r="O60" s="223"/>
      <c r="P60" s="224"/>
      <c r="Q60" s="224"/>
      <c r="R60" s="225" t="s">
        <v>225</v>
      </c>
    </row>
    <row r="61" spans="1:18" ht="25.5" customHeight="1">
      <c r="A61" s="222" t="s">
        <v>205</v>
      </c>
      <c r="B61" s="223"/>
      <c r="C61" s="223"/>
      <c r="D61" s="223"/>
      <c r="E61" s="223"/>
      <c r="F61" s="224"/>
      <c r="G61" s="224"/>
      <c r="H61" s="226" t="s">
        <v>226</v>
      </c>
      <c r="J61" s="195"/>
      <c r="K61" s="222" t="s">
        <v>205</v>
      </c>
      <c r="L61" s="223"/>
      <c r="M61" s="223"/>
      <c r="N61" s="223"/>
      <c r="O61" s="223"/>
      <c r="P61" s="224"/>
      <c r="Q61" s="224"/>
      <c r="R61" s="226" t="s">
        <v>226</v>
      </c>
    </row>
    <row r="62" spans="1:18" ht="25.5" customHeight="1">
      <c r="A62" s="194" t="s">
        <v>206</v>
      </c>
      <c r="B62" s="223"/>
      <c r="C62" s="223"/>
      <c r="D62" s="223"/>
      <c r="E62" s="223"/>
      <c r="F62" s="224"/>
      <c r="G62" s="224"/>
      <c r="H62" s="227" t="s">
        <v>227</v>
      </c>
      <c r="J62" s="195"/>
      <c r="K62" s="194" t="s">
        <v>206</v>
      </c>
      <c r="L62" s="223"/>
      <c r="M62" s="223"/>
      <c r="N62" s="223"/>
      <c r="O62" s="223"/>
      <c r="P62" s="224"/>
      <c r="Q62" s="224"/>
      <c r="R62" s="227" t="s">
        <v>227</v>
      </c>
    </row>
    <row r="63" spans="1:18" ht="60.75" customHeight="1">
      <c r="A63" s="228" t="s">
        <v>299</v>
      </c>
      <c r="B63" s="229"/>
      <c r="C63" s="229"/>
      <c r="D63" s="229"/>
      <c r="E63" s="229"/>
      <c r="F63" s="230"/>
      <c r="G63" s="230"/>
      <c r="H63" s="231"/>
      <c r="I63" s="232"/>
      <c r="J63" s="233"/>
      <c r="K63" s="228" t="s">
        <v>299</v>
      </c>
      <c r="L63" s="229"/>
      <c r="M63" s="229"/>
      <c r="N63" s="229"/>
      <c r="O63" s="229"/>
      <c r="P63" s="230"/>
      <c r="Q63" s="230"/>
      <c r="R63" s="231"/>
    </row>
    <row r="64" ht="12.75" customHeight="1"/>
    <row r="65" spans="1:18" ht="26.25">
      <c r="A65" s="191" t="s">
        <v>332</v>
      </c>
      <c r="B65" s="192"/>
      <c r="C65" s="193"/>
      <c r="D65" s="193"/>
      <c r="E65" s="193"/>
      <c r="F65" s="193"/>
      <c r="G65" s="193"/>
      <c r="H65" s="193"/>
      <c r="J65" s="195"/>
      <c r="K65" s="191" t="s">
        <v>332</v>
      </c>
      <c r="L65" s="192"/>
      <c r="M65" s="193"/>
      <c r="N65" s="193"/>
      <c r="O65" s="193"/>
      <c r="P65" s="193"/>
      <c r="Q65" s="193"/>
      <c r="R65" s="193"/>
    </row>
    <row r="66" spans="1:18" s="200" customFormat="1" ht="27" customHeight="1" thickBot="1">
      <c r="A66" s="276" t="s">
        <v>235</v>
      </c>
      <c r="B66" s="196"/>
      <c r="C66" s="197"/>
      <c r="D66" s="196"/>
      <c r="E66" s="196"/>
      <c r="F66" s="198" t="s">
        <v>184</v>
      </c>
      <c r="G66" s="196"/>
      <c r="H66" s="199" t="s">
        <v>185</v>
      </c>
      <c r="J66" s="201"/>
      <c r="K66" s="276" t="s">
        <v>236</v>
      </c>
      <c r="L66" s="196"/>
      <c r="M66" s="197"/>
      <c r="N66" s="196"/>
      <c r="O66" s="196"/>
      <c r="P66" s="198" t="s">
        <v>184</v>
      </c>
      <c r="Q66" s="196"/>
      <c r="R66" s="199" t="s">
        <v>185</v>
      </c>
    </row>
    <row r="67" spans="1:18" ht="36" customHeight="1" thickBot="1">
      <c r="A67" s="278" t="s">
        <v>216</v>
      </c>
      <c r="B67" s="459">
        <f>IF('②選手情報入力'!I14="","",'②選手情報入力'!I14)</f>
      </c>
      <c r="C67" s="460"/>
      <c r="D67" s="460"/>
      <c r="E67" s="460"/>
      <c r="F67" s="460"/>
      <c r="G67" s="460"/>
      <c r="H67" s="461"/>
      <c r="J67" s="195"/>
      <c r="K67" s="278" t="s">
        <v>216</v>
      </c>
      <c r="L67" s="459">
        <f>IF('②選手情報入力'!K14="","",'②選手情報入力'!K14)</f>
      </c>
      <c r="M67" s="460"/>
      <c r="N67" s="460"/>
      <c r="O67" s="460"/>
      <c r="P67" s="460"/>
      <c r="Q67" s="460"/>
      <c r="R67" s="461"/>
    </row>
    <row r="68" spans="1:18" ht="22.5" customHeight="1">
      <c r="A68" s="279" t="s">
        <v>5</v>
      </c>
      <c r="B68" s="280" t="s">
        <v>186</v>
      </c>
      <c r="C68" s="456">
        <f>IF('②選手情報入力'!$E$14="","",'②選手情報入力'!$E$14)</f>
      </c>
      <c r="D68" s="457"/>
      <c r="E68" s="458"/>
      <c r="F68" s="281" t="s">
        <v>187</v>
      </c>
      <c r="G68" s="282"/>
      <c r="H68" s="283"/>
      <c r="J68" s="195"/>
      <c r="K68" s="279" t="s">
        <v>5</v>
      </c>
      <c r="L68" s="280" t="s">
        <v>186</v>
      </c>
      <c r="M68" s="456">
        <f>IF('②選手情報入力'!$E$14="","",'②選手情報入力'!$E$14)</f>
      </c>
      <c r="N68" s="457"/>
      <c r="O68" s="458"/>
      <c r="P68" s="281" t="s">
        <v>187</v>
      </c>
      <c r="Q68" s="282"/>
      <c r="R68" s="283"/>
    </row>
    <row r="69" spans="1:18" ht="40.5" customHeight="1" thickBot="1">
      <c r="A69" s="284">
        <f>IF('②選手情報入力'!$C$14="","",'②選手情報入力'!$C$14)</f>
      </c>
      <c r="B69" s="285" t="s">
        <v>188</v>
      </c>
      <c r="C69" s="462">
        <f>IF('②選手情報入力'!$D$14="","",'②選手情報入力'!$D$14)</f>
      </c>
      <c r="D69" s="463"/>
      <c r="E69" s="464"/>
      <c r="F69" s="465">
        <f>'①団体情報入力'!$D$5</f>
        <v>0</v>
      </c>
      <c r="G69" s="466"/>
      <c r="H69" s="467"/>
      <c r="J69" s="195"/>
      <c r="K69" s="284">
        <f>IF('②選手情報入力'!$C$14="","",'②選手情報入力'!$C$14)</f>
      </c>
      <c r="L69" s="285" t="s">
        <v>188</v>
      </c>
      <c r="M69" s="462">
        <f>IF('②選手情報入力'!$D$14="","",'②選手情報入力'!$D$14)</f>
      </c>
      <c r="N69" s="463"/>
      <c r="O69" s="464"/>
      <c r="P69" s="465">
        <f>'①団体情報入力'!$D$5</f>
        <v>0</v>
      </c>
      <c r="Q69" s="466"/>
      <c r="R69" s="467"/>
    </row>
    <row r="70" spans="1:18" ht="30.75" customHeight="1" thickBot="1">
      <c r="A70" s="286" t="s">
        <v>189</v>
      </c>
      <c r="B70" s="468">
        <f>IF('②選手情報入力'!$F$14="","",'②選手情報入力'!$F$14)</f>
      </c>
      <c r="C70" s="469"/>
      <c r="D70" s="203" t="s">
        <v>190</v>
      </c>
      <c r="E70" s="204"/>
      <c r="F70" s="205"/>
      <c r="G70" s="205"/>
      <c r="H70" s="206"/>
      <c r="J70" s="195"/>
      <c r="K70" s="286" t="s">
        <v>189</v>
      </c>
      <c r="L70" s="468">
        <f>IF('②選手情報入力'!$F$14="","",'②選手情報入力'!$F$14)</f>
      </c>
      <c r="M70" s="469"/>
      <c r="N70" s="203" t="s">
        <v>190</v>
      </c>
      <c r="O70" s="204"/>
      <c r="P70" s="205"/>
      <c r="Q70" s="205"/>
      <c r="R70" s="206"/>
    </row>
    <row r="71" spans="1:18" ht="30.75" customHeight="1">
      <c r="A71" s="207"/>
      <c r="B71" s="208" t="s">
        <v>191</v>
      </c>
      <c r="C71" s="202"/>
      <c r="D71" s="277" t="s">
        <v>224</v>
      </c>
      <c r="E71" s="209" t="s">
        <v>192</v>
      </c>
      <c r="F71" s="209" t="s">
        <v>193</v>
      </c>
      <c r="G71" s="209"/>
      <c r="H71" s="210" t="s">
        <v>194</v>
      </c>
      <c r="J71" s="195"/>
      <c r="K71" s="207"/>
      <c r="L71" s="208" t="s">
        <v>191</v>
      </c>
      <c r="M71" s="202"/>
      <c r="N71" s="277" t="s">
        <v>224</v>
      </c>
      <c r="O71" s="209" t="s">
        <v>192</v>
      </c>
      <c r="P71" s="209" t="s">
        <v>193</v>
      </c>
      <c r="Q71" s="209"/>
      <c r="R71" s="210" t="s">
        <v>194</v>
      </c>
    </row>
    <row r="72" spans="1:18" ht="27" customHeight="1">
      <c r="A72" s="211" t="s">
        <v>195</v>
      </c>
      <c r="B72" s="470"/>
      <c r="C72" s="471"/>
      <c r="D72" s="474"/>
      <c r="E72" s="476"/>
      <c r="F72" s="478" t="s">
        <v>207</v>
      </c>
      <c r="G72" s="479"/>
      <c r="H72" s="480"/>
      <c r="J72" s="195"/>
      <c r="K72" s="211" t="s">
        <v>195</v>
      </c>
      <c r="L72" s="470"/>
      <c r="M72" s="471"/>
      <c r="N72" s="474"/>
      <c r="O72" s="476"/>
      <c r="P72" s="478" t="s">
        <v>207</v>
      </c>
      <c r="Q72" s="479"/>
      <c r="R72" s="480"/>
    </row>
    <row r="73" spans="1:18" ht="38.25" customHeight="1">
      <c r="A73" s="212" t="s">
        <v>196</v>
      </c>
      <c r="B73" s="472"/>
      <c r="C73" s="473"/>
      <c r="D73" s="475"/>
      <c r="E73" s="477"/>
      <c r="F73" s="486">
        <f>IF('②選手情報入力'!J14="","",'②選手情報入力'!J14)</f>
      </c>
      <c r="G73" s="487"/>
      <c r="H73" s="481"/>
      <c r="J73" s="195"/>
      <c r="K73" s="212" t="s">
        <v>196</v>
      </c>
      <c r="L73" s="472"/>
      <c r="M73" s="473"/>
      <c r="N73" s="475"/>
      <c r="O73" s="477"/>
      <c r="P73" s="486">
        <f>IF('②選手情報入力'!L14="","",'②選手情報入力'!L14)</f>
      </c>
      <c r="Q73" s="487"/>
      <c r="R73" s="481"/>
    </row>
    <row r="74" spans="1:18" ht="36" customHeight="1" thickBot="1">
      <c r="A74" s="213" t="s">
        <v>197</v>
      </c>
      <c r="B74" s="214" t="s">
        <v>198</v>
      </c>
      <c r="C74" s="215"/>
      <c r="D74" s="214" t="s">
        <v>199</v>
      </c>
      <c r="E74" s="216" t="s">
        <v>200</v>
      </c>
      <c r="F74" s="214" t="s">
        <v>201</v>
      </c>
      <c r="G74" s="217" t="s">
        <v>202</v>
      </c>
      <c r="H74" s="218" t="s">
        <v>203</v>
      </c>
      <c r="J74" s="195"/>
      <c r="K74" s="213" t="s">
        <v>197</v>
      </c>
      <c r="L74" s="214" t="s">
        <v>198</v>
      </c>
      <c r="M74" s="215"/>
      <c r="N74" s="214" t="s">
        <v>199</v>
      </c>
      <c r="O74" s="216" t="s">
        <v>200</v>
      </c>
      <c r="P74" s="214" t="s">
        <v>201</v>
      </c>
      <c r="Q74" s="217" t="s">
        <v>202</v>
      </c>
      <c r="R74" s="218" t="s">
        <v>203</v>
      </c>
    </row>
    <row r="75" spans="1:18" ht="6" customHeight="1">
      <c r="A75" s="219"/>
      <c r="B75" s="220"/>
      <c r="C75" s="220"/>
      <c r="D75" s="220"/>
      <c r="E75" s="220"/>
      <c r="F75" s="220"/>
      <c r="G75" s="220"/>
      <c r="H75" s="221"/>
      <c r="J75" s="195"/>
      <c r="K75" s="219"/>
      <c r="L75" s="220"/>
      <c r="M75" s="220"/>
      <c r="N75" s="220"/>
      <c r="O75" s="220"/>
      <c r="P75" s="220"/>
      <c r="Q75" s="220"/>
      <c r="R75" s="221"/>
    </row>
    <row r="76" spans="1:18" ht="25.5" customHeight="1">
      <c r="A76" s="222" t="s">
        <v>204</v>
      </c>
      <c r="B76" s="223"/>
      <c r="C76" s="223"/>
      <c r="D76" s="223"/>
      <c r="E76" s="223"/>
      <c r="F76" s="224"/>
      <c r="G76" s="224"/>
      <c r="H76" s="225" t="s">
        <v>225</v>
      </c>
      <c r="J76" s="195"/>
      <c r="K76" s="222" t="s">
        <v>204</v>
      </c>
      <c r="L76" s="223"/>
      <c r="M76" s="223"/>
      <c r="N76" s="223"/>
      <c r="O76" s="223"/>
      <c r="P76" s="224"/>
      <c r="Q76" s="224"/>
      <c r="R76" s="225" t="s">
        <v>225</v>
      </c>
    </row>
    <row r="77" spans="1:18" ht="25.5" customHeight="1">
      <c r="A77" s="222" t="s">
        <v>205</v>
      </c>
      <c r="B77" s="223"/>
      <c r="C77" s="223"/>
      <c r="D77" s="223"/>
      <c r="E77" s="223"/>
      <c r="F77" s="224"/>
      <c r="G77" s="224"/>
      <c r="H77" s="226" t="s">
        <v>226</v>
      </c>
      <c r="J77" s="195"/>
      <c r="K77" s="222" t="s">
        <v>205</v>
      </c>
      <c r="L77" s="223"/>
      <c r="M77" s="223"/>
      <c r="N77" s="223"/>
      <c r="O77" s="223"/>
      <c r="P77" s="224"/>
      <c r="Q77" s="224"/>
      <c r="R77" s="226" t="s">
        <v>226</v>
      </c>
    </row>
    <row r="78" spans="1:18" ht="25.5" customHeight="1">
      <c r="A78" s="194" t="s">
        <v>206</v>
      </c>
      <c r="B78" s="223"/>
      <c r="C78" s="223"/>
      <c r="D78" s="223"/>
      <c r="E78" s="223"/>
      <c r="F78" s="224"/>
      <c r="G78" s="224"/>
      <c r="H78" s="227" t="s">
        <v>227</v>
      </c>
      <c r="J78" s="195"/>
      <c r="K78" s="194" t="s">
        <v>206</v>
      </c>
      <c r="L78" s="223"/>
      <c r="M78" s="223"/>
      <c r="N78" s="223"/>
      <c r="O78" s="223"/>
      <c r="P78" s="224"/>
      <c r="Q78" s="224"/>
      <c r="R78" s="227" t="s">
        <v>227</v>
      </c>
    </row>
    <row r="79" spans="1:18" ht="60.75" customHeight="1">
      <c r="A79" s="228" t="s">
        <v>299</v>
      </c>
      <c r="B79" s="229"/>
      <c r="C79" s="229"/>
      <c r="D79" s="229"/>
      <c r="E79" s="229"/>
      <c r="F79" s="230"/>
      <c r="G79" s="230"/>
      <c r="H79" s="231"/>
      <c r="I79" s="232"/>
      <c r="J79" s="233"/>
      <c r="K79" s="228" t="s">
        <v>299</v>
      </c>
      <c r="L79" s="229"/>
      <c r="M79" s="229"/>
      <c r="N79" s="229"/>
      <c r="O79" s="229"/>
      <c r="P79" s="230"/>
      <c r="Q79" s="230"/>
      <c r="R79" s="231"/>
    </row>
    <row r="80" spans="10:11" ht="64.5" customHeight="1">
      <c r="J80" s="195"/>
      <c r="K80" s="234"/>
    </row>
    <row r="81" spans="1:18" ht="26.25">
      <c r="A81" s="191" t="s">
        <v>332</v>
      </c>
      <c r="B81" s="192"/>
      <c r="C81" s="193"/>
      <c r="D81" s="193"/>
      <c r="E81" s="193"/>
      <c r="F81" s="193"/>
      <c r="G81" s="193"/>
      <c r="H81" s="193"/>
      <c r="J81" s="195"/>
      <c r="K81" s="191" t="s">
        <v>332</v>
      </c>
      <c r="L81" s="192"/>
      <c r="M81" s="193"/>
      <c r="N81" s="193"/>
      <c r="O81" s="193"/>
      <c r="P81" s="193"/>
      <c r="Q81" s="193"/>
      <c r="R81" s="193"/>
    </row>
    <row r="82" spans="1:18" s="200" customFormat="1" ht="27" customHeight="1" thickBot="1">
      <c r="A82" s="276" t="s">
        <v>237</v>
      </c>
      <c r="B82" s="196"/>
      <c r="C82" s="197"/>
      <c r="D82" s="196"/>
      <c r="E82" s="196"/>
      <c r="F82" s="198" t="s">
        <v>184</v>
      </c>
      <c r="G82" s="196"/>
      <c r="H82" s="199" t="s">
        <v>185</v>
      </c>
      <c r="J82" s="201"/>
      <c r="K82" s="276" t="s">
        <v>238</v>
      </c>
      <c r="L82" s="196"/>
      <c r="M82" s="197"/>
      <c r="N82" s="196"/>
      <c r="O82" s="196"/>
      <c r="P82" s="198" t="s">
        <v>184</v>
      </c>
      <c r="Q82" s="196"/>
      <c r="R82" s="199" t="s">
        <v>185</v>
      </c>
    </row>
    <row r="83" spans="1:18" ht="36" customHeight="1" thickBot="1">
      <c r="A83" s="278" t="s">
        <v>216</v>
      </c>
      <c r="B83" s="459">
        <f>IF('②選手情報入力'!I15="","",'②選手情報入力'!I15)</f>
      </c>
      <c r="C83" s="460"/>
      <c r="D83" s="460"/>
      <c r="E83" s="460"/>
      <c r="F83" s="460"/>
      <c r="G83" s="460"/>
      <c r="H83" s="461"/>
      <c r="J83" s="195"/>
      <c r="K83" s="278" t="s">
        <v>216</v>
      </c>
      <c r="L83" s="459">
        <f>IF('②選手情報入力'!K15="","",'②選手情報入力'!K15)</f>
      </c>
      <c r="M83" s="460"/>
      <c r="N83" s="460"/>
      <c r="O83" s="460"/>
      <c r="P83" s="460"/>
      <c r="Q83" s="460"/>
      <c r="R83" s="461"/>
    </row>
    <row r="84" spans="1:18" ht="22.5" customHeight="1">
      <c r="A84" s="279" t="s">
        <v>5</v>
      </c>
      <c r="B84" s="280" t="s">
        <v>186</v>
      </c>
      <c r="C84" s="456">
        <f>IF('②選手情報入力'!$E$15="","",'②選手情報入力'!$E$15)</f>
      </c>
      <c r="D84" s="457"/>
      <c r="E84" s="458"/>
      <c r="F84" s="281" t="s">
        <v>187</v>
      </c>
      <c r="G84" s="282"/>
      <c r="H84" s="283"/>
      <c r="J84" s="195"/>
      <c r="K84" s="279" t="s">
        <v>5</v>
      </c>
      <c r="L84" s="280" t="s">
        <v>186</v>
      </c>
      <c r="M84" s="456">
        <f>IF('②選手情報入力'!$E$15="","",'②選手情報入力'!$E$15)</f>
      </c>
      <c r="N84" s="457"/>
      <c r="O84" s="458"/>
      <c r="P84" s="281" t="s">
        <v>187</v>
      </c>
      <c r="Q84" s="282"/>
      <c r="R84" s="283"/>
    </row>
    <row r="85" spans="1:18" ht="40.5" customHeight="1" thickBot="1">
      <c r="A85" s="284">
        <f>IF('②選手情報入力'!$C$15="","",'②選手情報入力'!$C$15)</f>
      </c>
      <c r="B85" s="285" t="s">
        <v>188</v>
      </c>
      <c r="C85" s="462">
        <f>IF('②選手情報入力'!$D$15="","",'②選手情報入力'!$D$15)</f>
      </c>
      <c r="D85" s="463"/>
      <c r="E85" s="464"/>
      <c r="F85" s="465">
        <f>'①団体情報入力'!$D$5</f>
        <v>0</v>
      </c>
      <c r="G85" s="466"/>
      <c r="H85" s="467"/>
      <c r="J85" s="195"/>
      <c r="K85" s="284">
        <f>IF('②選手情報入力'!$C$15="","",'②選手情報入力'!$C$15)</f>
      </c>
      <c r="L85" s="285" t="s">
        <v>188</v>
      </c>
      <c r="M85" s="462">
        <f>IF('②選手情報入力'!$D$15="","",'②選手情報入力'!$D$15)</f>
      </c>
      <c r="N85" s="463"/>
      <c r="O85" s="464"/>
      <c r="P85" s="465">
        <f>'①団体情報入力'!$D$5</f>
        <v>0</v>
      </c>
      <c r="Q85" s="466"/>
      <c r="R85" s="467"/>
    </row>
    <row r="86" spans="1:18" ht="30.75" customHeight="1" thickBot="1">
      <c r="A86" s="286" t="s">
        <v>189</v>
      </c>
      <c r="B86" s="468">
        <f>IF('②選手情報入力'!$F$15="","",'②選手情報入力'!$F$15)</f>
      </c>
      <c r="C86" s="469"/>
      <c r="D86" s="203" t="s">
        <v>190</v>
      </c>
      <c r="E86" s="204"/>
      <c r="F86" s="205"/>
      <c r="G86" s="205"/>
      <c r="H86" s="206"/>
      <c r="J86" s="195"/>
      <c r="K86" s="286" t="s">
        <v>189</v>
      </c>
      <c r="L86" s="468">
        <f>IF('②選手情報入力'!$F$15="","",'②選手情報入力'!$F$15)</f>
      </c>
      <c r="M86" s="469"/>
      <c r="N86" s="203" t="s">
        <v>190</v>
      </c>
      <c r="O86" s="204"/>
      <c r="P86" s="205"/>
      <c r="Q86" s="205"/>
      <c r="R86" s="206"/>
    </row>
    <row r="87" spans="1:18" ht="30.75" customHeight="1">
      <c r="A87" s="207"/>
      <c r="B87" s="208" t="s">
        <v>191</v>
      </c>
      <c r="C87" s="202"/>
      <c r="D87" s="277" t="s">
        <v>228</v>
      </c>
      <c r="E87" s="209" t="s">
        <v>192</v>
      </c>
      <c r="F87" s="209" t="s">
        <v>193</v>
      </c>
      <c r="G87" s="209"/>
      <c r="H87" s="210" t="s">
        <v>194</v>
      </c>
      <c r="J87" s="195"/>
      <c r="K87" s="207"/>
      <c r="L87" s="208" t="s">
        <v>191</v>
      </c>
      <c r="M87" s="202"/>
      <c r="N87" s="277" t="s">
        <v>228</v>
      </c>
      <c r="O87" s="209" t="s">
        <v>192</v>
      </c>
      <c r="P87" s="209" t="s">
        <v>193</v>
      </c>
      <c r="Q87" s="209"/>
      <c r="R87" s="210" t="s">
        <v>194</v>
      </c>
    </row>
    <row r="88" spans="1:18" ht="27" customHeight="1">
      <c r="A88" s="211" t="s">
        <v>195</v>
      </c>
      <c r="B88" s="470"/>
      <c r="C88" s="471"/>
      <c r="D88" s="474"/>
      <c r="E88" s="476"/>
      <c r="F88" s="478" t="s">
        <v>229</v>
      </c>
      <c r="G88" s="479"/>
      <c r="H88" s="480"/>
      <c r="J88" s="195"/>
      <c r="K88" s="211" t="s">
        <v>195</v>
      </c>
      <c r="L88" s="470"/>
      <c r="M88" s="471"/>
      <c r="N88" s="474"/>
      <c r="O88" s="476"/>
      <c r="P88" s="478" t="s">
        <v>230</v>
      </c>
      <c r="Q88" s="479"/>
      <c r="R88" s="480"/>
    </row>
    <row r="89" spans="1:18" ht="38.25" customHeight="1">
      <c r="A89" s="212" t="s">
        <v>196</v>
      </c>
      <c r="B89" s="472"/>
      <c r="C89" s="473"/>
      <c r="D89" s="475"/>
      <c r="E89" s="477"/>
      <c r="F89" s="489">
        <f>IF('②選手情報入力'!J15="","",'②選手情報入力'!J15)</f>
      </c>
      <c r="G89" s="490"/>
      <c r="H89" s="481"/>
      <c r="J89" s="195"/>
      <c r="K89" s="212" t="s">
        <v>196</v>
      </c>
      <c r="L89" s="472"/>
      <c r="M89" s="473"/>
      <c r="N89" s="475"/>
      <c r="O89" s="477"/>
      <c r="P89" s="489">
        <f>IF('②選手情報入力'!L15="","",'②選手情報入力'!L15)</f>
      </c>
      <c r="Q89" s="490"/>
      <c r="R89" s="481"/>
    </row>
    <row r="90" spans="1:18" ht="36" customHeight="1" thickBot="1">
      <c r="A90" s="213" t="s">
        <v>197</v>
      </c>
      <c r="B90" s="214" t="s">
        <v>198</v>
      </c>
      <c r="C90" s="215"/>
      <c r="D90" s="214" t="s">
        <v>199</v>
      </c>
      <c r="E90" s="216" t="s">
        <v>200</v>
      </c>
      <c r="F90" s="214" t="s">
        <v>201</v>
      </c>
      <c r="G90" s="217" t="s">
        <v>202</v>
      </c>
      <c r="H90" s="218" t="s">
        <v>203</v>
      </c>
      <c r="J90" s="195"/>
      <c r="K90" s="213" t="s">
        <v>197</v>
      </c>
      <c r="L90" s="214" t="s">
        <v>198</v>
      </c>
      <c r="M90" s="215"/>
      <c r="N90" s="214" t="s">
        <v>199</v>
      </c>
      <c r="O90" s="216" t="s">
        <v>200</v>
      </c>
      <c r="P90" s="214" t="s">
        <v>201</v>
      </c>
      <c r="Q90" s="217" t="s">
        <v>202</v>
      </c>
      <c r="R90" s="218" t="s">
        <v>203</v>
      </c>
    </row>
    <row r="91" spans="1:18" ht="6" customHeight="1">
      <c r="A91" s="219"/>
      <c r="B91" s="220"/>
      <c r="C91" s="220"/>
      <c r="D91" s="220"/>
      <c r="E91" s="220"/>
      <c r="F91" s="220"/>
      <c r="G91" s="220"/>
      <c r="H91" s="221"/>
      <c r="J91" s="195"/>
      <c r="K91" s="219"/>
      <c r="L91" s="220"/>
      <c r="M91" s="220"/>
      <c r="N91" s="220"/>
      <c r="O91" s="220"/>
      <c r="P91" s="220"/>
      <c r="Q91" s="220"/>
      <c r="R91" s="221"/>
    </row>
    <row r="92" spans="1:18" ht="25.5" customHeight="1">
      <c r="A92" s="222" t="s">
        <v>204</v>
      </c>
      <c r="B92" s="223"/>
      <c r="C92" s="223"/>
      <c r="D92" s="223"/>
      <c r="E92" s="223"/>
      <c r="F92" s="224"/>
      <c r="G92" s="224"/>
      <c r="H92" s="225" t="s">
        <v>225</v>
      </c>
      <c r="J92" s="195"/>
      <c r="K92" s="222" t="s">
        <v>204</v>
      </c>
      <c r="L92" s="223"/>
      <c r="M92" s="223"/>
      <c r="N92" s="223"/>
      <c r="O92" s="223"/>
      <c r="P92" s="224"/>
      <c r="Q92" s="224"/>
      <c r="R92" s="225" t="s">
        <v>225</v>
      </c>
    </row>
    <row r="93" spans="1:18" ht="25.5" customHeight="1">
      <c r="A93" s="222" t="s">
        <v>205</v>
      </c>
      <c r="B93" s="223"/>
      <c r="C93" s="223"/>
      <c r="D93" s="223"/>
      <c r="E93" s="223"/>
      <c r="F93" s="224"/>
      <c r="G93" s="224"/>
      <c r="H93" s="226" t="s">
        <v>226</v>
      </c>
      <c r="J93" s="195"/>
      <c r="K93" s="222" t="s">
        <v>205</v>
      </c>
      <c r="L93" s="223"/>
      <c r="M93" s="223"/>
      <c r="N93" s="223"/>
      <c r="O93" s="223"/>
      <c r="P93" s="224"/>
      <c r="Q93" s="224"/>
      <c r="R93" s="226" t="s">
        <v>226</v>
      </c>
    </row>
    <row r="94" spans="1:18" ht="25.5" customHeight="1">
      <c r="A94" s="194" t="s">
        <v>206</v>
      </c>
      <c r="B94" s="223"/>
      <c r="C94" s="223"/>
      <c r="D94" s="223"/>
      <c r="E94" s="223"/>
      <c r="F94" s="224"/>
      <c r="G94" s="224"/>
      <c r="H94" s="227" t="s">
        <v>227</v>
      </c>
      <c r="J94" s="195"/>
      <c r="K94" s="194" t="s">
        <v>206</v>
      </c>
      <c r="L94" s="223"/>
      <c r="M94" s="223"/>
      <c r="N94" s="223"/>
      <c r="O94" s="223"/>
      <c r="P94" s="224"/>
      <c r="Q94" s="224"/>
      <c r="R94" s="227" t="s">
        <v>227</v>
      </c>
    </row>
    <row r="95" spans="1:18" ht="60.75" customHeight="1">
      <c r="A95" s="228" t="s">
        <v>299</v>
      </c>
      <c r="B95" s="229"/>
      <c r="C95" s="229"/>
      <c r="D95" s="229"/>
      <c r="E95" s="229"/>
      <c r="F95" s="230"/>
      <c r="G95" s="230"/>
      <c r="H95" s="231"/>
      <c r="I95" s="232"/>
      <c r="J95" s="233"/>
      <c r="K95" s="228" t="s">
        <v>299</v>
      </c>
      <c r="L95" s="229"/>
      <c r="M95" s="229"/>
      <c r="N95" s="229"/>
      <c r="O95" s="229"/>
      <c r="P95" s="230"/>
      <c r="Q95" s="230"/>
      <c r="R95" s="231"/>
    </row>
    <row r="96" ht="12.75" customHeight="1"/>
    <row r="97" spans="1:18" ht="26.25">
      <c r="A97" s="191" t="s">
        <v>332</v>
      </c>
      <c r="B97" s="192"/>
      <c r="C97" s="193"/>
      <c r="D97" s="193"/>
      <c r="E97" s="193"/>
      <c r="F97" s="193"/>
      <c r="G97" s="193"/>
      <c r="H97" s="193"/>
      <c r="J97" s="195"/>
      <c r="K97" s="191" t="s">
        <v>332</v>
      </c>
      <c r="L97" s="192"/>
      <c r="M97" s="193"/>
      <c r="N97" s="193"/>
      <c r="O97" s="193"/>
      <c r="P97" s="193"/>
      <c r="Q97" s="193"/>
      <c r="R97" s="193"/>
    </row>
    <row r="98" spans="1:18" s="200" customFormat="1" ht="27" customHeight="1" thickBot="1">
      <c r="A98" s="276" t="s">
        <v>239</v>
      </c>
      <c r="B98" s="196"/>
      <c r="C98" s="197"/>
      <c r="D98" s="196"/>
      <c r="E98" s="196"/>
      <c r="F98" s="198" t="s">
        <v>184</v>
      </c>
      <c r="G98" s="196"/>
      <c r="H98" s="199" t="s">
        <v>185</v>
      </c>
      <c r="J98" s="201"/>
      <c r="K98" s="276" t="s">
        <v>240</v>
      </c>
      <c r="L98" s="196"/>
      <c r="M98" s="197"/>
      <c r="N98" s="196"/>
      <c r="O98" s="196"/>
      <c r="P98" s="198" t="s">
        <v>184</v>
      </c>
      <c r="Q98" s="196"/>
      <c r="R98" s="199" t="s">
        <v>185</v>
      </c>
    </row>
    <row r="99" spans="1:18" ht="36" customHeight="1" thickBot="1">
      <c r="A99" s="278" t="s">
        <v>216</v>
      </c>
      <c r="B99" s="459">
        <f>IF('②選手情報入力'!$I$16="","",'②選手情報入力'!$I$16)</f>
      </c>
      <c r="C99" s="460"/>
      <c r="D99" s="460"/>
      <c r="E99" s="460"/>
      <c r="F99" s="460"/>
      <c r="G99" s="460"/>
      <c r="H99" s="461"/>
      <c r="J99" s="195"/>
      <c r="K99" s="278" t="s">
        <v>216</v>
      </c>
      <c r="L99" s="459">
        <f>IF('②選手情報入力'!$K$16="","",'②選手情報入力'!$K$16)</f>
      </c>
      <c r="M99" s="460"/>
      <c r="N99" s="460"/>
      <c r="O99" s="460"/>
      <c r="P99" s="460"/>
      <c r="Q99" s="460"/>
      <c r="R99" s="461"/>
    </row>
    <row r="100" spans="1:18" ht="22.5" customHeight="1">
      <c r="A100" s="279" t="s">
        <v>5</v>
      </c>
      <c r="B100" s="280" t="s">
        <v>186</v>
      </c>
      <c r="C100" s="456">
        <f>IF('②選手情報入力'!$E$16="","",'②選手情報入力'!$E$16)</f>
      </c>
      <c r="D100" s="457"/>
      <c r="E100" s="458"/>
      <c r="F100" s="281" t="s">
        <v>187</v>
      </c>
      <c r="G100" s="282"/>
      <c r="H100" s="283"/>
      <c r="J100" s="195"/>
      <c r="K100" s="279" t="s">
        <v>5</v>
      </c>
      <c r="L100" s="280" t="s">
        <v>186</v>
      </c>
      <c r="M100" s="456">
        <f>IF('②選手情報入力'!$E$16="","",'②選手情報入力'!$E$16)</f>
      </c>
      <c r="N100" s="457"/>
      <c r="O100" s="458"/>
      <c r="P100" s="281" t="s">
        <v>187</v>
      </c>
      <c r="Q100" s="282"/>
      <c r="R100" s="283"/>
    </row>
    <row r="101" spans="1:18" ht="40.5" customHeight="1" thickBot="1">
      <c r="A101" s="284">
        <f>IF('②選手情報入力'!$C$16="","",'②選手情報入力'!$C$16)</f>
      </c>
      <c r="B101" s="285" t="s">
        <v>188</v>
      </c>
      <c r="C101" s="462">
        <f>IF('②選手情報入力'!$D$16="","",'②選手情報入力'!$D$16)</f>
      </c>
      <c r="D101" s="463"/>
      <c r="E101" s="464"/>
      <c r="F101" s="465">
        <f>'①団体情報入力'!$D$5</f>
        <v>0</v>
      </c>
      <c r="G101" s="466"/>
      <c r="H101" s="467"/>
      <c r="J101" s="195"/>
      <c r="K101" s="284">
        <f>IF('②選手情報入力'!$C$16="","",'②選手情報入力'!$C$16)</f>
      </c>
      <c r="L101" s="285" t="s">
        <v>188</v>
      </c>
      <c r="M101" s="462">
        <f>IF('②選手情報入力'!$D$16="","",'②選手情報入力'!$D$16)</f>
      </c>
      <c r="N101" s="463"/>
      <c r="O101" s="464"/>
      <c r="P101" s="465">
        <f>'①団体情報入力'!$D$5</f>
        <v>0</v>
      </c>
      <c r="Q101" s="466"/>
      <c r="R101" s="467"/>
    </row>
    <row r="102" spans="1:18" ht="30.75" customHeight="1" thickBot="1">
      <c r="A102" s="286" t="s">
        <v>189</v>
      </c>
      <c r="B102" s="468">
        <f>IF('②選手情報入力'!$F$16="","",'②選手情報入力'!$F$16)</f>
      </c>
      <c r="C102" s="469"/>
      <c r="D102" s="203" t="s">
        <v>190</v>
      </c>
      <c r="E102" s="204"/>
      <c r="F102" s="205"/>
      <c r="G102" s="205"/>
      <c r="H102" s="206"/>
      <c r="J102" s="195"/>
      <c r="K102" s="286" t="s">
        <v>189</v>
      </c>
      <c r="L102" s="468">
        <f>IF('②選手情報入力'!$F$16="","",'②選手情報入力'!$F$16)</f>
      </c>
      <c r="M102" s="469"/>
      <c r="N102" s="203" t="s">
        <v>190</v>
      </c>
      <c r="O102" s="204"/>
      <c r="P102" s="205"/>
      <c r="Q102" s="205"/>
      <c r="R102" s="206"/>
    </row>
    <row r="103" spans="1:18" ht="30.75" customHeight="1">
      <c r="A103" s="207"/>
      <c r="B103" s="208" t="s">
        <v>191</v>
      </c>
      <c r="C103" s="202"/>
      <c r="D103" s="277" t="s">
        <v>224</v>
      </c>
      <c r="E103" s="209" t="s">
        <v>192</v>
      </c>
      <c r="F103" s="209" t="s">
        <v>193</v>
      </c>
      <c r="G103" s="209"/>
      <c r="H103" s="210" t="s">
        <v>194</v>
      </c>
      <c r="J103" s="195"/>
      <c r="K103" s="207"/>
      <c r="L103" s="208" t="s">
        <v>191</v>
      </c>
      <c r="M103" s="202"/>
      <c r="N103" s="277" t="s">
        <v>224</v>
      </c>
      <c r="O103" s="209" t="s">
        <v>192</v>
      </c>
      <c r="P103" s="209" t="s">
        <v>193</v>
      </c>
      <c r="Q103" s="209"/>
      <c r="R103" s="210" t="s">
        <v>194</v>
      </c>
    </row>
    <row r="104" spans="1:18" ht="27" customHeight="1">
      <c r="A104" s="211" t="s">
        <v>195</v>
      </c>
      <c r="B104" s="470"/>
      <c r="C104" s="471"/>
      <c r="D104" s="474"/>
      <c r="E104" s="476"/>
      <c r="F104" s="478" t="s">
        <v>207</v>
      </c>
      <c r="G104" s="479"/>
      <c r="H104" s="480"/>
      <c r="J104" s="195"/>
      <c r="K104" s="211" t="s">
        <v>195</v>
      </c>
      <c r="L104" s="470"/>
      <c r="M104" s="471"/>
      <c r="N104" s="474"/>
      <c r="O104" s="476"/>
      <c r="P104" s="478" t="s">
        <v>207</v>
      </c>
      <c r="Q104" s="479"/>
      <c r="R104" s="480"/>
    </row>
    <row r="105" spans="1:18" ht="38.25" customHeight="1">
      <c r="A105" s="212" t="s">
        <v>196</v>
      </c>
      <c r="B105" s="472"/>
      <c r="C105" s="473"/>
      <c r="D105" s="475"/>
      <c r="E105" s="477"/>
      <c r="F105" s="489">
        <f>IF('②選手情報入力'!J16="","",'②選手情報入力'!J16)</f>
      </c>
      <c r="G105" s="490"/>
      <c r="H105" s="481"/>
      <c r="J105" s="195"/>
      <c r="K105" s="212" t="s">
        <v>196</v>
      </c>
      <c r="L105" s="472"/>
      <c r="M105" s="473"/>
      <c r="N105" s="475"/>
      <c r="O105" s="477"/>
      <c r="P105" s="489">
        <f>IF('②選手情報入力'!L16="","",'②選手情報入力'!L16)</f>
      </c>
      <c r="Q105" s="490"/>
      <c r="R105" s="481"/>
    </row>
    <row r="106" spans="1:18" ht="36" customHeight="1" thickBot="1">
      <c r="A106" s="213" t="s">
        <v>197</v>
      </c>
      <c r="B106" s="214" t="s">
        <v>198</v>
      </c>
      <c r="C106" s="215"/>
      <c r="D106" s="214" t="s">
        <v>199</v>
      </c>
      <c r="E106" s="216" t="s">
        <v>200</v>
      </c>
      <c r="F106" s="214" t="s">
        <v>201</v>
      </c>
      <c r="G106" s="217" t="s">
        <v>202</v>
      </c>
      <c r="H106" s="218" t="s">
        <v>203</v>
      </c>
      <c r="J106" s="195"/>
      <c r="K106" s="213" t="s">
        <v>197</v>
      </c>
      <c r="L106" s="214" t="s">
        <v>198</v>
      </c>
      <c r="M106" s="215"/>
      <c r="N106" s="214" t="s">
        <v>199</v>
      </c>
      <c r="O106" s="216" t="s">
        <v>200</v>
      </c>
      <c r="P106" s="214" t="s">
        <v>201</v>
      </c>
      <c r="Q106" s="217" t="s">
        <v>202</v>
      </c>
      <c r="R106" s="218" t="s">
        <v>203</v>
      </c>
    </row>
    <row r="107" spans="1:18" ht="6" customHeight="1">
      <c r="A107" s="219"/>
      <c r="B107" s="220"/>
      <c r="C107" s="220"/>
      <c r="D107" s="220"/>
      <c r="E107" s="220"/>
      <c r="F107" s="220"/>
      <c r="G107" s="220"/>
      <c r="H107" s="221"/>
      <c r="J107" s="195"/>
      <c r="K107" s="219"/>
      <c r="L107" s="220"/>
      <c r="M107" s="220"/>
      <c r="N107" s="220"/>
      <c r="O107" s="220"/>
      <c r="P107" s="220"/>
      <c r="Q107" s="220"/>
      <c r="R107" s="221"/>
    </row>
    <row r="108" spans="1:18" ht="25.5" customHeight="1">
      <c r="A108" s="222" t="s">
        <v>204</v>
      </c>
      <c r="B108" s="223"/>
      <c r="C108" s="223"/>
      <c r="D108" s="223"/>
      <c r="E108" s="223"/>
      <c r="F108" s="224"/>
      <c r="G108" s="224"/>
      <c r="H108" s="225" t="s">
        <v>225</v>
      </c>
      <c r="J108" s="195"/>
      <c r="K108" s="222" t="s">
        <v>204</v>
      </c>
      <c r="L108" s="223"/>
      <c r="M108" s="223"/>
      <c r="N108" s="223"/>
      <c r="O108" s="223"/>
      <c r="P108" s="224"/>
      <c r="Q108" s="224"/>
      <c r="R108" s="225" t="s">
        <v>225</v>
      </c>
    </row>
    <row r="109" spans="1:18" ht="25.5" customHeight="1">
      <c r="A109" s="222" t="s">
        <v>205</v>
      </c>
      <c r="B109" s="223"/>
      <c r="C109" s="223"/>
      <c r="D109" s="223"/>
      <c r="E109" s="223"/>
      <c r="F109" s="224"/>
      <c r="G109" s="224"/>
      <c r="H109" s="226" t="s">
        <v>226</v>
      </c>
      <c r="J109" s="195"/>
      <c r="K109" s="222" t="s">
        <v>205</v>
      </c>
      <c r="L109" s="223"/>
      <c r="M109" s="223"/>
      <c r="N109" s="223"/>
      <c r="O109" s="223"/>
      <c r="P109" s="224"/>
      <c r="Q109" s="224"/>
      <c r="R109" s="226" t="s">
        <v>226</v>
      </c>
    </row>
    <row r="110" spans="1:18" ht="25.5" customHeight="1">
      <c r="A110" s="194" t="s">
        <v>206</v>
      </c>
      <c r="B110" s="223"/>
      <c r="C110" s="223"/>
      <c r="D110" s="223"/>
      <c r="E110" s="223"/>
      <c r="F110" s="224"/>
      <c r="G110" s="224"/>
      <c r="H110" s="227" t="s">
        <v>227</v>
      </c>
      <c r="J110" s="195"/>
      <c r="K110" s="194" t="s">
        <v>206</v>
      </c>
      <c r="L110" s="223"/>
      <c r="M110" s="223"/>
      <c r="N110" s="223"/>
      <c r="O110" s="223"/>
      <c r="P110" s="224"/>
      <c r="Q110" s="224"/>
      <c r="R110" s="227" t="s">
        <v>227</v>
      </c>
    </row>
    <row r="111" spans="1:18" ht="60.75" customHeight="1">
      <c r="A111" s="228" t="s">
        <v>299</v>
      </c>
      <c r="B111" s="229"/>
      <c r="C111" s="229"/>
      <c r="D111" s="229"/>
      <c r="E111" s="229"/>
      <c r="F111" s="230"/>
      <c r="G111" s="230"/>
      <c r="H111" s="231"/>
      <c r="I111" s="232"/>
      <c r="J111" s="233"/>
      <c r="K111" s="228" t="s">
        <v>299</v>
      </c>
      <c r="L111" s="229"/>
      <c r="M111" s="229"/>
      <c r="N111" s="229"/>
      <c r="O111" s="229"/>
      <c r="P111" s="230"/>
      <c r="Q111" s="230"/>
      <c r="R111" s="231"/>
    </row>
    <row r="112" spans="10:11" ht="64.5" customHeight="1">
      <c r="J112" s="195"/>
      <c r="K112" s="234"/>
    </row>
    <row r="113" spans="1:18" ht="26.25">
      <c r="A113" s="191" t="s">
        <v>332</v>
      </c>
      <c r="B113" s="192"/>
      <c r="C113" s="193"/>
      <c r="D113" s="193"/>
      <c r="E113" s="193"/>
      <c r="F113" s="193"/>
      <c r="G113" s="193"/>
      <c r="H113" s="193"/>
      <c r="J113" s="195"/>
      <c r="K113" s="191" t="s">
        <v>332</v>
      </c>
      <c r="L113" s="192"/>
      <c r="M113" s="193"/>
      <c r="N113" s="193"/>
      <c r="O113" s="193"/>
      <c r="P113" s="193"/>
      <c r="Q113" s="193"/>
      <c r="R113" s="193"/>
    </row>
    <row r="114" spans="1:18" s="200" customFormat="1" ht="27" customHeight="1" thickBot="1">
      <c r="A114" s="276" t="s">
        <v>241</v>
      </c>
      <c r="B114" s="196"/>
      <c r="C114" s="197"/>
      <c r="D114" s="196"/>
      <c r="E114" s="196"/>
      <c r="F114" s="198" t="s">
        <v>184</v>
      </c>
      <c r="G114" s="196"/>
      <c r="H114" s="199" t="s">
        <v>185</v>
      </c>
      <c r="J114" s="201"/>
      <c r="K114" s="276" t="s">
        <v>242</v>
      </c>
      <c r="L114" s="196"/>
      <c r="M114" s="197"/>
      <c r="N114" s="196"/>
      <c r="O114" s="196"/>
      <c r="P114" s="198" t="s">
        <v>184</v>
      </c>
      <c r="Q114" s="196"/>
      <c r="R114" s="199" t="s">
        <v>185</v>
      </c>
    </row>
    <row r="115" spans="1:18" ht="36" customHeight="1" thickBot="1">
      <c r="A115" s="278" t="s">
        <v>216</v>
      </c>
      <c r="B115" s="459">
        <f>IF('②選手情報入力'!$I$17="","",'②選手情報入力'!$I$17)</f>
      </c>
      <c r="C115" s="460"/>
      <c r="D115" s="460"/>
      <c r="E115" s="460"/>
      <c r="F115" s="460"/>
      <c r="G115" s="460"/>
      <c r="H115" s="461"/>
      <c r="J115" s="195"/>
      <c r="K115" s="278" t="s">
        <v>216</v>
      </c>
      <c r="L115" s="459">
        <f>IF('②選手情報入力'!$K$17="","",'②選手情報入力'!$K$17)</f>
      </c>
      <c r="M115" s="460"/>
      <c r="N115" s="460"/>
      <c r="O115" s="460"/>
      <c r="P115" s="460"/>
      <c r="Q115" s="460"/>
      <c r="R115" s="461"/>
    </row>
    <row r="116" spans="1:18" ht="22.5" customHeight="1">
      <c r="A116" s="279" t="s">
        <v>5</v>
      </c>
      <c r="B116" s="280" t="s">
        <v>186</v>
      </c>
      <c r="C116" s="456">
        <f>IF('②選手情報入力'!$E$17="","",'②選手情報入力'!$E$17)</f>
      </c>
      <c r="D116" s="457"/>
      <c r="E116" s="458"/>
      <c r="F116" s="281" t="s">
        <v>187</v>
      </c>
      <c r="G116" s="282"/>
      <c r="H116" s="283"/>
      <c r="J116" s="195"/>
      <c r="K116" s="279" t="s">
        <v>5</v>
      </c>
      <c r="L116" s="280" t="s">
        <v>186</v>
      </c>
      <c r="M116" s="456">
        <f>IF('②選手情報入力'!$E$17="","",'②選手情報入力'!$E$17)</f>
      </c>
      <c r="N116" s="457"/>
      <c r="O116" s="458"/>
      <c r="P116" s="281" t="s">
        <v>187</v>
      </c>
      <c r="Q116" s="282"/>
      <c r="R116" s="283"/>
    </row>
    <row r="117" spans="1:18" ht="40.5" customHeight="1" thickBot="1">
      <c r="A117" s="284">
        <f>IF('②選手情報入力'!$C$17="","",'②選手情報入力'!$C$17)</f>
      </c>
      <c r="B117" s="285" t="s">
        <v>188</v>
      </c>
      <c r="C117" s="462">
        <f>IF('②選手情報入力'!$D$17="","",'②選手情報入力'!$D$17)</f>
      </c>
      <c r="D117" s="463"/>
      <c r="E117" s="464"/>
      <c r="F117" s="465">
        <f>'①団体情報入力'!$D$5</f>
        <v>0</v>
      </c>
      <c r="G117" s="466"/>
      <c r="H117" s="467"/>
      <c r="J117" s="195"/>
      <c r="K117" s="284">
        <f>IF('②選手情報入力'!$C$17="","",'②選手情報入力'!$C$17)</f>
      </c>
      <c r="L117" s="285" t="s">
        <v>188</v>
      </c>
      <c r="M117" s="462">
        <f>IF('②選手情報入力'!$D$17="","",'②選手情報入力'!$D$17)</f>
      </c>
      <c r="N117" s="463"/>
      <c r="O117" s="464"/>
      <c r="P117" s="465">
        <f>'①団体情報入力'!$D$5</f>
        <v>0</v>
      </c>
      <c r="Q117" s="466"/>
      <c r="R117" s="467"/>
    </row>
    <row r="118" spans="1:18" ht="30.75" customHeight="1" thickBot="1">
      <c r="A118" s="286" t="s">
        <v>189</v>
      </c>
      <c r="B118" s="468">
        <f>IF('②選手情報入力'!$F$17="","",'②選手情報入力'!$F$17)</f>
      </c>
      <c r="C118" s="469"/>
      <c r="D118" s="203" t="s">
        <v>190</v>
      </c>
      <c r="E118" s="287"/>
      <c r="F118" s="205"/>
      <c r="G118" s="205"/>
      <c r="H118" s="206"/>
      <c r="J118" s="195"/>
      <c r="K118" s="286" t="s">
        <v>189</v>
      </c>
      <c r="L118" s="468">
        <f>IF('②選手情報入力'!$F$17="","",'②選手情報入力'!$F$17)</f>
      </c>
      <c r="M118" s="469"/>
      <c r="N118" s="203" t="s">
        <v>190</v>
      </c>
      <c r="O118" s="204"/>
      <c r="P118" s="205"/>
      <c r="Q118" s="205"/>
      <c r="R118" s="206"/>
    </row>
    <row r="119" spans="1:18" ht="30.75" customHeight="1">
      <c r="A119" s="207"/>
      <c r="B119" s="208" t="s">
        <v>191</v>
      </c>
      <c r="C119" s="202"/>
      <c r="D119" s="277" t="s">
        <v>228</v>
      </c>
      <c r="E119" s="209" t="s">
        <v>192</v>
      </c>
      <c r="F119" s="209" t="s">
        <v>193</v>
      </c>
      <c r="G119" s="209"/>
      <c r="H119" s="210" t="s">
        <v>194</v>
      </c>
      <c r="J119" s="195"/>
      <c r="K119" s="207"/>
      <c r="L119" s="208" t="s">
        <v>191</v>
      </c>
      <c r="M119" s="202"/>
      <c r="N119" s="277" t="s">
        <v>228</v>
      </c>
      <c r="O119" s="209" t="s">
        <v>192</v>
      </c>
      <c r="P119" s="209" t="s">
        <v>193</v>
      </c>
      <c r="Q119" s="209"/>
      <c r="R119" s="210" t="s">
        <v>194</v>
      </c>
    </row>
    <row r="120" spans="1:18" ht="27" customHeight="1">
      <c r="A120" s="211" t="s">
        <v>195</v>
      </c>
      <c r="B120" s="470"/>
      <c r="C120" s="471"/>
      <c r="D120" s="474"/>
      <c r="E120" s="476"/>
      <c r="F120" s="478" t="s">
        <v>229</v>
      </c>
      <c r="G120" s="479"/>
      <c r="H120" s="480"/>
      <c r="J120" s="195"/>
      <c r="K120" s="211" t="s">
        <v>195</v>
      </c>
      <c r="L120" s="470"/>
      <c r="M120" s="471"/>
      <c r="N120" s="474"/>
      <c r="O120" s="476"/>
      <c r="P120" s="478" t="s">
        <v>230</v>
      </c>
      <c r="Q120" s="479"/>
      <c r="R120" s="480"/>
    </row>
    <row r="121" spans="1:18" ht="38.25" customHeight="1">
      <c r="A121" s="212" t="s">
        <v>196</v>
      </c>
      <c r="B121" s="472"/>
      <c r="C121" s="473"/>
      <c r="D121" s="475"/>
      <c r="E121" s="477"/>
      <c r="F121" s="489">
        <f>IF('②選手情報入力'!J17="","",'②選手情報入力'!J17)</f>
      </c>
      <c r="G121" s="490"/>
      <c r="H121" s="481"/>
      <c r="J121" s="195"/>
      <c r="K121" s="212" t="s">
        <v>196</v>
      </c>
      <c r="L121" s="472"/>
      <c r="M121" s="473"/>
      <c r="N121" s="475"/>
      <c r="O121" s="477"/>
      <c r="P121" s="489">
        <f>IF('②選手情報入力'!L17="","",'②選手情報入力'!L17)</f>
      </c>
      <c r="Q121" s="490"/>
      <c r="R121" s="481"/>
    </row>
    <row r="122" spans="1:18" ht="36" customHeight="1" thickBot="1">
      <c r="A122" s="213" t="s">
        <v>197</v>
      </c>
      <c r="B122" s="214" t="s">
        <v>198</v>
      </c>
      <c r="C122" s="215"/>
      <c r="D122" s="214" t="s">
        <v>199</v>
      </c>
      <c r="E122" s="216" t="s">
        <v>200</v>
      </c>
      <c r="F122" s="214" t="s">
        <v>201</v>
      </c>
      <c r="G122" s="217" t="s">
        <v>202</v>
      </c>
      <c r="H122" s="218" t="s">
        <v>203</v>
      </c>
      <c r="J122" s="195"/>
      <c r="K122" s="213" t="s">
        <v>197</v>
      </c>
      <c r="L122" s="214" t="s">
        <v>198</v>
      </c>
      <c r="M122" s="215"/>
      <c r="N122" s="214" t="s">
        <v>199</v>
      </c>
      <c r="O122" s="216" t="s">
        <v>200</v>
      </c>
      <c r="P122" s="214" t="s">
        <v>201</v>
      </c>
      <c r="Q122" s="217" t="s">
        <v>202</v>
      </c>
      <c r="R122" s="218" t="s">
        <v>203</v>
      </c>
    </row>
    <row r="123" spans="1:18" ht="6" customHeight="1">
      <c r="A123" s="219"/>
      <c r="B123" s="220"/>
      <c r="C123" s="220"/>
      <c r="D123" s="220"/>
      <c r="E123" s="220"/>
      <c r="F123" s="220"/>
      <c r="G123" s="220"/>
      <c r="H123" s="221"/>
      <c r="J123" s="195"/>
      <c r="K123" s="219"/>
      <c r="L123" s="220"/>
      <c r="M123" s="220"/>
      <c r="N123" s="220"/>
      <c r="O123" s="220"/>
      <c r="P123" s="220"/>
      <c r="Q123" s="220"/>
      <c r="R123" s="221"/>
    </row>
    <row r="124" spans="1:18" ht="25.5" customHeight="1">
      <c r="A124" s="222" t="s">
        <v>204</v>
      </c>
      <c r="B124" s="223"/>
      <c r="C124" s="223"/>
      <c r="D124" s="223"/>
      <c r="E124" s="223"/>
      <c r="F124" s="224"/>
      <c r="G124" s="224"/>
      <c r="H124" s="225" t="s">
        <v>225</v>
      </c>
      <c r="J124" s="195"/>
      <c r="K124" s="222" t="s">
        <v>204</v>
      </c>
      <c r="L124" s="223"/>
      <c r="M124" s="223"/>
      <c r="N124" s="223"/>
      <c r="O124" s="223"/>
      <c r="P124" s="224"/>
      <c r="Q124" s="224"/>
      <c r="R124" s="225" t="s">
        <v>225</v>
      </c>
    </row>
    <row r="125" spans="1:18" ht="25.5" customHeight="1">
      <c r="A125" s="222" t="s">
        <v>205</v>
      </c>
      <c r="B125" s="223"/>
      <c r="C125" s="223"/>
      <c r="D125" s="223"/>
      <c r="E125" s="223"/>
      <c r="F125" s="224"/>
      <c r="G125" s="224"/>
      <c r="H125" s="226" t="s">
        <v>226</v>
      </c>
      <c r="J125" s="195"/>
      <c r="K125" s="222" t="s">
        <v>205</v>
      </c>
      <c r="L125" s="223"/>
      <c r="M125" s="223"/>
      <c r="N125" s="223"/>
      <c r="O125" s="223"/>
      <c r="P125" s="224"/>
      <c r="Q125" s="224"/>
      <c r="R125" s="226" t="s">
        <v>226</v>
      </c>
    </row>
    <row r="126" spans="1:18" ht="25.5" customHeight="1">
      <c r="A126" s="194" t="s">
        <v>206</v>
      </c>
      <c r="B126" s="223"/>
      <c r="C126" s="223"/>
      <c r="D126" s="223"/>
      <c r="E126" s="223"/>
      <c r="F126" s="224"/>
      <c r="G126" s="224"/>
      <c r="H126" s="227" t="s">
        <v>227</v>
      </c>
      <c r="J126" s="195"/>
      <c r="K126" s="194" t="s">
        <v>206</v>
      </c>
      <c r="L126" s="223"/>
      <c r="M126" s="223"/>
      <c r="N126" s="223"/>
      <c r="O126" s="223"/>
      <c r="P126" s="224"/>
      <c r="Q126" s="224"/>
      <c r="R126" s="227" t="s">
        <v>227</v>
      </c>
    </row>
    <row r="127" spans="1:18" ht="60.75" customHeight="1">
      <c r="A127" s="228" t="s">
        <v>299</v>
      </c>
      <c r="B127" s="229"/>
      <c r="C127" s="229"/>
      <c r="D127" s="229"/>
      <c r="E127" s="229"/>
      <c r="F127" s="230"/>
      <c r="G127" s="230"/>
      <c r="H127" s="231"/>
      <c r="I127" s="232"/>
      <c r="J127" s="233"/>
      <c r="K127" s="228" t="s">
        <v>299</v>
      </c>
      <c r="L127" s="229"/>
      <c r="M127" s="229"/>
      <c r="N127" s="229"/>
      <c r="O127" s="229"/>
      <c r="P127" s="230"/>
      <c r="Q127" s="230"/>
      <c r="R127" s="231"/>
    </row>
    <row r="128" spans="1:18" ht="26.25">
      <c r="A128" s="191" t="s">
        <v>332</v>
      </c>
      <c r="B128" s="192"/>
      <c r="C128" s="193"/>
      <c r="D128" s="193"/>
      <c r="E128" s="193"/>
      <c r="F128" s="193"/>
      <c r="G128" s="193"/>
      <c r="H128" s="193"/>
      <c r="J128" s="195"/>
      <c r="K128" s="191" t="s">
        <v>332</v>
      </c>
      <c r="L128" s="192"/>
      <c r="M128" s="193"/>
      <c r="N128" s="193"/>
      <c r="O128" s="193"/>
      <c r="P128" s="193"/>
      <c r="Q128" s="193"/>
      <c r="R128" s="193"/>
    </row>
    <row r="129" spans="1:18" s="200" customFormat="1" ht="27" customHeight="1" thickBot="1">
      <c r="A129" s="276" t="s">
        <v>243</v>
      </c>
      <c r="B129" s="196"/>
      <c r="C129" s="197"/>
      <c r="D129" s="196"/>
      <c r="E129" s="196"/>
      <c r="F129" s="198" t="s">
        <v>184</v>
      </c>
      <c r="G129" s="196"/>
      <c r="H129" s="199" t="s">
        <v>185</v>
      </c>
      <c r="J129" s="201"/>
      <c r="K129" s="276" t="s">
        <v>244</v>
      </c>
      <c r="L129" s="196"/>
      <c r="M129" s="197"/>
      <c r="N129" s="196"/>
      <c r="O129" s="196"/>
      <c r="P129" s="198" t="s">
        <v>184</v>
      </c>
      <c r="Q129" s="196"/>
      <c r="R129" s="199" t="s">
        <v>185</v>
      </c>
    </row>
    <row r="130" spans="1:18" ht="36" customHeight="1" thickBot="1">
      <c r="A130" s="278" t="s">
        <v>216</v>
      </c>
      <c r="B130" s="459">
        <f>IF('②選手情報入力'!$I$18="","",'②選手情報入力'!$I$18)</f>
      </c>
      <c r="C130" s="460"/>
      <c r="D130" s="460"/>
      <c r="E130" s="460"/>
      <c r="F130" s="460"/>
      <c r="G130" s="460"/>
      <c r="H130" s="461"/>
      <c r="J130" s="195"/>
      <c r="K130" s="278" t="s">
        <v>216</v>
      </c>
      <c r="L130" s="459">
        <f>IF('②選手情報入力'!$K$18="","",'②選手情報入力'!$K$18)</f>
      </c>
      <c r="M130" s="460"/>
      <c r="N130" s="460"/>
      <c r="O130" s="460"/>
      <c r="P130" s="460"/>
      <c r="Q130" s="460"/>
      <c r="R130" s="461"/>
    </row>
    <row r="131" spans="1:18" ht="22.5" customHeight="1">
      <c r="A131" s="279" t="s">
        <v>5</v>
      </c>
      <c r="B131" s="280" t="s">
        <v>186</v>
      </c>
      <c r="C131" s="456">
        <f>IF('②選手情報入力'!$E$18="","",'②選手情報入力'!$E$18)</f>
      </c>
      <c r="D131" s="457"/>
      <c r="E131" s="458"/>
      <c r="F131" s="281" t="s">
        <v>187</v>
      </c>
      <c r="G131" s="282"/>
      <c r="H131" s="283"/>
      <c r="J131" s="195"/>
      <c r="K131" s="279" t="s">
        <v>5</v>
      </c>
      <c r="L131" s="280" t="s">
        <v>186</v>
      </c>
      <c r="M131" s="456">
        <f>IF('②選手情報入力'!$E$18="","",'②選手情報入力'!$E$18)</f>
      </c>
      <c r="N131" s="457"/>
      <c r="O131" s="458"/>
      <c r="P131" s="281" t="s">
        <v>187</v>
      </c>
      <c r="Q131" s="282"/>
      <c r="R131" s="283"/>
    </row>
    <row r="132" spans="1:18" ht="40.5" customHeight="1" thickBot="1">
      <c r="A132" s="284">
        <f>IF('②選手情報入力'!$C$18="","",'②選手情報入力'!$C$18)</f>
      </c>
      <c r="B132" s="285" t="s">
        <v>188</v>
      </c>
      <c r="C132" s="462">
        <f>IF('②選手情報入力'!$D$18="","",'②選手情報入力'!$D$18)</f>
      </c>
      <c r="D132" s="463"/>
      <c r="E132" s="464"/>
      <c r="F132" s="465">
        <f>'①団体情報入力'!$D$5</f>
        <v>0</v>
      </c>
      <c r="G132" s="466"/>
      <c r="H132" s="467"/>
      <c r="J132" s="195"/>
      <c r="K132" s="284">
        <f>IF('②選手情報入力'!$C$18="","",'②選手情報入力'!$C$18)</f>
      </c>
      <c r="L132" s="285" t="s">
        <v>188</v>
      </c>
      <c r="M132" s="462">
        <f>IF('②選手情報入力'!$D$18="","",'②選手情報入力'!$D$18)</f>
      </c>
      <c r="N132" s="463"/>
      <c r="O132" s="464"/>
      <c r="P132" s="465">
        <f>'①団体情報入力'!$D$5</f>
        <v>0</v>
      </c>
      <c r="Q132" s="466"/>
      <c r="R132" s="467"/>
    </row>
    <row r="133" spans="1:18" ht="30.75" customHeight="1" thickBot="1">
      <c r="A133" s="286" t="s">
        <v>189</v>
      </c>
      <c r="B133" s="468">
        <f>IF('②選手情報入力'!$F$18="","",'②選手情報入力'!$F$18)</f>
      </c>
      <c r="C133" s="469"/>
      <c r="D133" s="203" t="s">
        <v>190</v>
      </c>
      <c r="E133" s="204"/>
      <c r="F133" s="205"/>
      <c r="G133" s="205"/>
      <c r="H133" s="206"/>
      <c r="J133" s="195"/>
      <c r="K133" s="286" t="s">
        <v>189</v>
      </c>
      <c r="L133" s="468">
        <f>IF('②選手情報入力'!$F$18="","",'②選手情報入力'!$F$18)</f>
      </c>
      <c r="M133" s="469"/>
      <c r="N133" s="203" t="s">
        <v>190</v>
      </c>
      <c r="O133" s="204"/>
      <c r="P133" s="205"/>
      <c r="Q133" s="205"/>
      <c r="R133" s="206"/>
    </row>
    <row r="134" spans="1:18" ht="30.75" customHeight="1">
      <c r="A134" s="207"/>
      <c r="B134" s="208" t="s">
        <v>191</v>
      </c>
      <c r="C134" s="202"/>
      <c r="D134" s="277" t="s">
        <v>224</v>
      </c>
      <c r="E134" s="209" t="s">
        <v>192</v>
      </c>
      <c r="F134" s="209" t="s">
        <v>193</v>
      </c>
      <c r="G134" s="209"/>
      <c r="H134" s="210" t="s">
        <v>194</v>
      </c>
      <c r="J134" s="195"/>
      <c r="K134" s="207"/>
      <c r="L134" s="208" t="s">
        <v>191</v>
      </c>
      <c r="M134" s="202"/>
      <c r="N134" s="277" t="s">
        <v>224</v>
      </c>
      <c r="O134" s="209" t="s">
        <v>192</v>
      </c>
      <c r="P134" s="209" t="s">
        <v>193</v>
      </c>
      <c r="Q134" s="209"/>
      <c r="R134" s="210" t="s">
        <v>194</v>
      </c>
    </row>
    <row r="135" spans="1:18" ht="27" customHeight="1">
      <c r="A135" s="211" t="s">
        <v>195</v>
      </c>
      <c r="B135" s="470"/>
      <c r="C135" s="471"/>
      <c r="D135" s="474"/>
      <c r="E135" s="476"/>
      <c r="F135" s="478" t="s">
        <v>207</v>
      </c>
      <c r="G135" s="479"/>
      <c r="H135" s="480"/>
      <c r="J135" s="195"/>
      <c r="K135" s="211" t="s">
        <v>195</v>
      </c>
      <c r="L135" s="470"/>
      <c r="M135" s="471"/>
      <c r="N135" s="474"/>
      <c r="O135" s="476"/>
      <c r="P135" s="478" t="s">
        <v>207</v>
      </c>
      <c r="Q135" s="479"/>
      <c r="R135" s="480"/>
    </row>
    <row r="136" spans="1:18" ht="38.25" customHeight="1">
      <c r="A136" s="212" t="s">
        <v>196</v>
      </c>
      <c r="B136" s="472"/>
      <c r="C136" s="473"/>
      <c r="D136" s="475"/>
      <c r="E136" s="477"/>
      <c r="F136" s="489">
        <f>IF('②選手情報入力'!J18="","",'②選手情報入力'!J18)</f>
      </c>
      <c r="G136" s="490"/>
      <c r="H136" s="481"/>
      <c r="J136" s="195"/>
      <c r="K136" s="212" t="s">
        <v>196</v>
      </c>
      <c r="L136" s="472"/>
      <c r="M136" s="473"/>
      <c r="N136" s="475"/>
      <c r="O136" s="477"/>
      <c r="P136" s="489">
        <f>IF('②選手情報入力'!L18="","",'②選手情報入力'!L18)</f>
      </c>
      <c r="Q136" s="490"/>
      <c r="R136" s="481"/>
    </row>
    <row r="137" spans="1:18" ht="36" customHeight="1" thickBot="1">
      <c r="A137" s="213" t="s">
        <v>197</v>
      </c>
      <c r="B137" s="214" t="s">
        <v>198</v>
      </c>
      <c r="C137" s="215"/>
      <c r="D137" s="214" t="s">
        <v>199</v>
      </c>
      <c r="E137" s="216" t="s">
        <v>200</v>
      </c>
      <c r="F137" s="214" t="s">
        <v>201</v>
      </c>
      <c r="G137" s="217" t="s">
        <v>202</v>
      </c>
      <c r="H137" s="218" t="s">
        <v>203</v>
      </c>
      <c r="J137" s="195"/>
      <c r="K137" s="213" t="s">
        <v>197</v>
      </c>
      <c r="L137" s="214" t="s">
        <v>198</v>
      </c>
      <c r="M137" s="215"/>
      <c r="N137" s="214" t="s">
        <v>199</v>
      </c>
      <c r="O137" s="216" t="s">
        <v>200</v>
      </c>
      <c r="P137" s="214" t="s">
        <v>201</v>
      </c>
      <c r="Q137" s="217" t="s">
        <v>202</v>
      </c>
      <c r="R137" s="218" t="s">
        <v>203</v>
      </c>
    </row>
    <row r="138" spans="1:18" ht="6" customHeight="1">
      <c r="A138" s="219"/>
      <c r="B138" s="220"/>
      <c r="C138" s="220"/>
      <c r="D138" s="220"/>
      <c r="E138" s="220"/>
      <c r="F138" s="220"/>
      <c r="G138" s="220"/>
      <c r="H138" s="221"/>
      <c r="J138" s="195"/>
      <c r="K138" s="219"/>
      <c r="L138" s="220"/>
      <c r="M138" s="220"/>
      <c r="N138" s="220"/>
      <c r="O138" s="220"/>
      <c r="P138" s="220"/>
      <c r="Q138" s="220"/>
      <c r="R138" s="221"/>
    </row>
    <row r="139" spans="1:18" ht="25.5" customHeight="1">
      <c r="A139" s="222" t="s">
        <v>204</v>
      </c>
      <c r="B139" s="223"/>
      <c r="C139" s="223"/>
      <c r="D139" s="223"/>
      <c r="E139" s="223"/>
      <c r="F139" s="224"/>
      <c r="G139" s="224"/>
      <c r="H139" s="225" t="s">
        <v>225</v>
      </c>
      <c r="J139" s="195"/>
      <c r="K139" s="222" t="s">
        <v>204</v>
      </c>
      <c r="L139" s="223"/>
      <c r="M139" s="223"/>
      <c r="N139" s="223"/>
      <c r="O139" s="223"/>
      <c r="P139" s="224"/>
      <c r="Q139" s="224"/>
      <c r="R139" s="225" t="s">
        <v>225</v>
      </c>
    </row>
    <row r="140" spans="1:18" ht="25.5" customHeight="1">
      <c r="A140" s="222" t="s">
        <v>205</v>
      </c>
      <c r="B140" s="223"/>
      <c r="C140" s="223"/>
      <c r="D140" s="223"/>
      <c r="E140" s="223"/>
      <c r="F140" s="224"/>
      <c r="G140" s="224"/>
      <c r="H140" s="226" t="s">
        <v>226</v>
      </c>
      <c r="J140" s="195"/>
      <c r="K140" s="222" t="s">
        <v>205</v>
      </c>
      <c r="L140" s="223"/>
      <c r="M140" s="223"/>
      <c r="N140" s="223"/>
      <c r="O140" s="223"/>
      <c r="P140" s="224"/>
      <c r="Q140" s="224"/>
      <c r="R140" s="226" t="s">
        <v>226</v>
      </c>
    </row>
    <row r="141" spans="1:18" ht="25.5" customHeight="1">
      <c r="A141" s="194" t="s">
        <v>206</v>
      </c>
      <c r="B141" s="223"/>
      <c r="C141" s="223"/>
      <c r="D141" s="223"/>
      <c r="E141" s="223"/>
      <c r="F141" s="224"/>
      <c r="G141" s="224"/>
      <c r="H141" s="227" t="s">
        <v>227</v>
      </c>
      <c r="J141" s="195"/>
      <c r="K141" s="194" t="s">
        <v>206</v>
      </c>
      <c r="L141" s="223"/>
      <c r="M141" s="223"/>
      <c r="N141" s="223"/>
      <c r="O141" s="223"/>
      <c r="P141" s="224"/>
      <c r="Q141" s="224"/>
      <c r="R141" s="227" t="s">
        <v>227</v>
      </c>
    </row>
    <row r="142" spans="1:18" ht="60.75" customHeight="1">
      <c r="A142" s="228" t="s">
        <v>299</v>
      </c>
      <c r="B142" s="229"/>
      <c r="C142" s="229"/>
      <c r="D142" s="229"/>
      <c r="E142" s="229"/>
      <c r="F142" s="230"/>
      <c r="G142" s="230"/>
      <c r="H142" s="231"/>
      <c r="I142" s="232"/>
      <c r="J142" s="233"/>
      <c r="K142" s="228" t="s">
        <v>299</v>
      </c>
      <c r="L142" s="229"/>
      <c r="M142" s="229"/>
      <c r="N142" s="229"/>
      <c r="O142" s="229"/>
      <c r="P142" s="230"/>
      <c r="Q142" s="230"/>
      <c r="R142" s="231"/>
    </row>
    <row r="143" spans="10:11" ht="64.5" customHeight="1">
      <c r="J143" s="195"/>
      <c r="K143" s="234"/>
    </row>
    <row r="144" spans="1:18" ht="26.25">
      <c r="A144" s="191" t="s">
        <v>332</v>
      </c>
      <c r="B144" s="192"/>
      <c r="C144" s="193"/>
      <c r="D144" s="193"/>
      <c r="E144" s="193"/>
      <c r="F144" s="193"/>
      <c r="G144" s="193"/>
      <c r="H144" s="193"/>
      <c r="J144" s="191" t="s">
        <v>298</v>
      </c>
      <c r="K144" s="191" t="s">
        <v>332</v>
      </c>
      <c r="L144" s="193"/>
      <c r="M144" s="193"/>
      <c r="N144" s="193"/>
      <c r="O144" s="193"/>
      <c r="P144" s="193"/>
      <c r="Q144" s="193"/>
      <c r="R144" s="193"/>
    </row>
    <row r="145" spans="1:18" s="200" customFormat="1" ht="27" customHeight="1" thickBot="1">
      <c r="A145" s="276" t="s">
        <v>245</v>
      </c>
      <c r="B145" s="196"/>
      <c r="C145" s="197"/>
      <c r="D145" s="196"/>
      <c r="E145" s="196"/>
      <c r="F145" s="198" t="s">
        <v>184</v>
      </c>
      <c r="G145" s="196"/>
      <c r="H145" s="199" t="s">
        <v>185</v>
      </c>
      <c r="J145" s="201"/>
      <c r="K145" s="276" t="s">
        <v>246</v>
      </c>
      <c r="L145" s="196"/>
      <c r="M145" s="197"/>
      <c r="N145" s="196"/>
      <c r="O145" s="196"/>
      <c r="P145" s="198" t="s">
        <v>184</v>
      </c>
      <c r="Q145" s="196"/>
      <c r="R145" s="199" t="s">
        <v>185</v>
      </c>
    </row>
    <row r="146" spans="1:18" ht="36" customHeight="1" thickBot="1">
      <c r="A146" s="278" t="s">
        <v>216</v>
      </c>
      <c r="B146" s="459">
        <f>IF('②選手情報入力'!$I$19="","",'②選手情報入力'!$I$19)</f>
      </c>
      <c r="C146" s="460"/>
      <c r="D146" s="460"/>
      <c r="E146" s="460"/>
      <c r="F146" s="460"/>
      <c r="G146" s="460"/>
      <c r="H146" s="461"/>
      <c r="J146" s="195"/>
      <c r="K146" s="278" t="s">
        <v>216</v>
      </c>
      <c r="L146" s="459">
        <f>IF('②選手情報入力'!$K$19="","",'②選手情報入力'!$K$19)</f>
      </c>
      <c r="M146" s="460"/>
      <c r="N146" s="460"/>
      <c r="O146" s="460"/>
      <c r="P146" s="460"/>
      <c r="Q146" s="460"/>
      <c r="R146" s="461"/>
    </row>
    <row r="147" spans="1:18" ht="22.5" customHeight="1">
      <c r="A147" s="279" t="s">
        <v>5</v>
      </c>
      <c r="B147" s="280" t="s">
        <v>186</v>
      </c>
      <c r="C147" s="456">
        <f>IF('②選手情報入力'!$E$19="","",'②選手情報入力'!$E$19)</f>
      </c>
      <c r="D147" s="457"/>
      <c r="E147" s="458"/>
      <c r="F147" s="281" t="s">
        <v>187</v>
      </c>
      <c r="G147" s="282"/>
      <c r="H147" s="283"/>
      <c r="J147" s="195"/>
      <c r="K147" s="279" t="s">
        <v>5</v>
      </c>
      <c r="L147" s="280" t="s">
        <v>186</v>
      </c>
      <c r="M147" s="456">
        <f>IF('②選手情報入力'!$E$19="","",'②選手情報入力'!$E$19)</f>
      </c>
      <c r="N147" s="457"/>
      <c r="O147" s="458"/>
      <c r="P147" s="281" t="s">
        <v>187</v>
      </c>
      <c r="Q147" s="282"/>
      <c r="R147" s="283"/>
    </row>
    <row r="148" spans="1:18" ht="40.5" customHeight="1" thickBot="1">
      <c r="A148" s="284">
        <f>IF('②選手情報入力'!$C$19="","",'②選手情報入力'!$C$19)</f>
      </c>
      <c r="B148" s="285" t="s">
        <v>188</v>
      </c>
      <c r="C148" s="462">
        <f>IF('②選手情報入力'!$D$19="","",'②選手情報入力'!$D$19)</f>
      </c>
      <c r="D148" s="463"/>
      <c r="E148" s="464"/>
      <c r="F148" s="465">
        <f>'①団体情報入力'!$D$5</f>
        <v>0</v>
      </c>
      <c r="G148" s="466"/>
      <c r="H148" s="467"/>
      <c r="J148" s="195"/>
      <c r="K148" s="284">
        <f>IF('②選手情報入力'!$C$19="","",'②選手情報入力'!$C$19)</f>
      </c>
      <c r="L148" s="285" t="s">
        <v>188</v>
      </c>
      <c r="M148" s="462">
        <f>IF('②選手情報入力'!$D$19="","",'②選手情報入力'!$D$19)</f>
      </c>
      <c r="N148" s="463"/>
      <c r="O148" s="464"/>
      <c r="P148" s="465">
        <f>'①団体情報入力'!$D$5</f>
        <v>0</v>
      </c>
      <c r="Q148" s="466"/>
      <c r="R148" s="467"/>
    </row>
    <row r="149" spans="1:18" ht="30.75" customHeight="1" thickBot="1">
      <c r="A149" s="286" t="s">
        <v>189</v>
      </c>
      <c r="B149" s="468">
        <f>IF('②選手情報入力'!$F$19="","",'②選手情報入力'!$F$19)</f>
      </c>
      <c r="C149" s="469"/>
      <c r="D149" s="203" t="s">
        <v>190</v>
      </c>
      <c r="E149" s="204"/>
      <c r="F149" s="205"/>
      <c r="G149" s="205"/>
      <c r="H149" s="206"/>
      <c r="J149" s="195"/>
      <c r="K149" s="286" t="s">
        <v>189</v>
      </c>
      <c r="L149" s="468">
        <f>IF('②選手情報入力'!$F$19="","",'②選手情報入力'!$F$19)</f>
      </c>
      <c r="M149" s="469"/>
      <c r="N149" s="203" t="s">
        <v>190</v>
      </c>
      <c r="O149" s="204"/>
      <c r="P149" s="205"/>
      <c r="Q149" s="205"/>
      <c r="R149" s="206"/>
    </row>
    <row r="150" spans="1:18" ht="30.75" customHeight="1">
      <c r="A150" s="207"/>
      <c r="B150" s="208" t="s">
        <v>191</v>
      </c>
      <c r="C150" s="202"/>
      <c r="D150" s="277" t="s">
        <v>228</v>
      </c>
      <c r="E150" s="209" t="s">
        <v>192</v>
      </c>
      <c r="F150" s="209" t="s">
        <v>193</v>
      </c>
      <c r="G150" s="209"/>
      <c r="H150" s="210" t="s">
        <v>194</v>
      </c>
      <c r="J150" s="195"/>
      <c r="K150" s="207"/>
      <c r="L150" s="208" t="s">
        <v>191</v>
      </c>
      <c r="M150" s="202"/>
      <c r="N150" s="277" t="s">
        <v>228</v>
      </c>
      <c r="O150" s="209" t="s">
        <v>192</v>
      </c>
      <c r="P150" s="209" t="s">
        <v>193</v>
      </c>
      <c r="Q150" s="209"/>
      <c r="R150" s="210" t="s">
        <v>194</v>
      </c>
    </row>
    <row r="151" spans="1:18" ht="27" customHeight="1">
      <c r="A151" s="211" t="s">
        <v>195</v>
      </c>
      <c r="B151" s="470"/>
      <c r="C151" s="471"/>
      <c r="D151" s="474"/>
      <c r="E151" s="476"/>
      <c r="F151" s="478" t="s">
        <v>207</v>
      </c>
      <c r="G151" s="479"/>
      <c r="H151" s="480"/>
      <c r="J151" s="195"/>
      <c r="K151" s="211" t="s">
        <v>195</v>
      </c>
      <c r="L151" s="470"/>
      <c r="M151" s="471"/>
      <c r="N151" s="474"/>
      <c r="O151" s="476"/>
      <c r="P151" s="478" t="s">
        <v>207</v>
      </c>
      <c r="Q151" s="479"/>
      <c r="R151" s="480"/>
    </row>
    <row r="152" spans="1:18" ht="38.25" customHeight="1">
      <c r="A152" s="212" t="s">
        <v>196</v>
      </c>
      <c r="B152" s="472"/>
      <c r="C152" s="473"/>
      <c r="D152" s="475"/>
      <c r="E152" s="477"/>
      <c r="F152" s="489">
        <f>IF('②選手情報入力'!J19="","",'②選手情報入力'!J19)</f>
      </c>
      <c r="G152" s="490"/>
      <c r="H152" s="481"/>
      <c r="J152" s="195"/>
      <c r="K152" s="212" t="s">
        <v>196</v>
      </c>
      <c r="L152" s="472"/>
      <c r="M152" s="473"/>
      <c r="N152" s="475"/>
      <c r="O152" s="477"/>
      <c r="P152" s="489">
        <f>IF('②選手情報入力'!L19="","",'②選手情報入力'!L19)</f>
      </c>
      <c r="Q152" s="490"/>
      <c r="R152" s="481"/>
    </row>
    <row r="153" spans="1:18" ht="36" customHeight="1" thickBot="1">
      <c r="A153" s="213" t="s">
        <v>197</v>
      </c>
      <c r="B153" s="214" t="s">
        <v>198</v>
      </c>
      <c r="C153" s="215"/>
      <c r="D153" s="214" t="s">
        <v>199</v>
      </c>
      <c r="E153" s="216" t="s">
        <v>200</v>
      </c>
      <c r="F153" s="214" t="s">
        <v>201</v>
      </c>
      <c r="G153" s="217" t="s">
        <v>202</v>
      </c>
      <c r="H153" s="218" t="s">
        <v>203</v>
      </c>
      <c r="J153" s="195"/>
      <c r="K153" s="213" t="s">
        <v>197</v>
      </c>
      <c r="L153" s="214" t="s">
        <v>198</v>
      </c>
      <c r="M153" s="215"/>
      <c r="N153" s="214" t="s">
        <v>199</v>
      </c>
      <c r="O153" s="216" t="s">
        <v>200</v>
      </c>
      <c r="P153" s="214" t="s">
        <v>201</v>
      </c>
      <c r="Q153" s="217" t="s">
        <v>202</v>
      </c>
      <c r="R153" s="218" t="s">
        <v>203</v>
      </c>
    </row>
    <row r="154" spans="1:18" ht="6" customHeight="1">
      <c r="A154" s="219"/>
      <c r="B154" s="220"/>
      <c r="C154" s="220"/>
      <c r="D154" s="220"/>
      <c r="E154" s="220"/>
      <c r="F154" s="220"/>
      <c r="G154" s="220"/>
      <c r="H154" s="221"/>
      <c r="J154" s="195"/>
      <c r="K154" s="219"/>
      <c r="L154" s="220"/>
      <c r="M154" s="220"/>
      <c r="N154" s="220"/>
      <c r="O154" s="220"/>
      <c r="P154" s="220"/>
      <c r="Q154" s="220"/>
      <c r="R154" s="221"/>
    </row>
    <row r="155" spans="1:18" ht="25.5" customHeight="1">
      <c r="A155" s="222" t="s">
        <v>204</v>
      </c>
      <c r="B155" s="223"/>
      <c r="C155" s="223"/>
      <c r="D155" s="223"/>
      <c r="E155" s="223"/>
      <c r="F155" s="224"/>
      <c r="G155" s="224"/>
      <c r="H155" s="225" t="s">
        <v>225</v>
      </c>
      <c r="J155" s="195"/>
      <c r="K155" s="222" t="s">
        <v>204</v>
      </c>
      <c r="L155" s="223"/>
      <c r="M155" s="223"/>
      <c r="N155" s="223"/>
      <c r="O155" s="223"/>
      <c r="P155" s="224"/>
      <c r="Q155" s="224"/>
      <c r="R155" s="225" t="s">
        <v>225</v>
      </c>
    </row>
    <row r="156" spans="1:18" ht="25.5" customHeight="1">
      <c r="A156" s="222" t="s">
        <v>205</v>
      </c>
      <c r="B156" s="223"/>
      <c r="C156" s="223"/>
      <c r="D156" s="223"/>
      <c r="E156" s="223"/>
      <c r="F156" s="224"/>
      <c r="G156" s="224"/>
      <c r="H156" s="226" t="s">
        <v>226</v>
      </c>
      <c r="J156" s="195"/>
      <c r="K156" s="222" t="s">
        <v>205</v>
      </c>
      <c r="L156" s="223"/>
      <c r="M156" s="223"/>
      <c r="N156" s="223"/>
      <c r="O156" s="223"/>
      <c r="P156" s="224"/>
      <c r="Q156" s="224"/>
      <c r="R156" s="226" t="s">
        <v>226</v>
      </c>
    </row>
    <row r="157" spans="1:18" ht="25.5" customHeight="1">
      <c r="A157" s="194" t="s">
        <v>206</v>
      </c>
      <c r="B157" s="223"/>
      <c r="C157" s="223"/>
      <c r="D157" s="223"/>
      <c r="E157" s="223"/>
      <c r="F157" s="224"/>
      <c r="G157" s="224"/>
      <c r="H157" s="227" t="s">
        <v>227</v>
      </c>
      <c r="J157" s="195"/>
      <c r="K157" s="194" t="s">
        <v>206</v>
      </c>
      <c r="L157" s="223"/>
      <c r="M157" s="223"/>
      <c r="N157" s="223"/>
      <c r="O157" s="223"/>
      <c r="P157" s="224"/>
      <c r="Q157" s="224"/>
      <c r="R157" s="227" t="s">
        <v>227</v>
      </c>
    </row>
    <row r="158" spans="1:18" ht="60.75" customHeight="1">
      <c r="A158" s="228" t="s">
        <v>299</v>
      </c>
      <c r="B158" s="229"/>
      <c r="C158" s="229"/>
      <c r="D158" s="229"/>
      <c r="E158" s="229"/>
      <c r="F158" s="230"/>
      <c r="G158" s="230"/>
      <c r="H158" s="231"/>
      <c r="I158" s="232"/>
      <c r="J158" s="233"/>
      <c r="K158" s="228" t="s">
        <v>299</v>
      </c>
      <c r="L158" s="229"/>
      <c r="M158" s="229"/>
      <c r="N158" s="229"/>
      <c r="O158" s="229"/>
      <c r="P158" s="230"/>
      <c r="Q158" s="230"/>
      <c r="R158" s="231"/>
    </row>
    <row r="159" ht="12.75" customHeight="1"/>
    <row r="160" spans="1:18" ht="26.25">
      <c r="A160" s="191" t="s">
        <v>332</v>
      </c>
      <c r="B160" s="192"/>
      <c r="C160" s="193"/>
      <c r="D160" s="193"/>
      <c r="E160" s="193"/>
      <c r="F160" s="193"/>
      <c r="G160" s="193"/>
      <c r="H160" s="193"/>
      <c r="J160" s="195"/>
      <c r="K160" s="191" t="s">
        <v>332</v>
      </c>
      <c r="L160" s="192"/>
      <c r="M160" s="193"/>
      <c r="N160" s="193"/>
      <c r="O160" s="193"/>
      <c r="P160" s="193"/>
      <c r="Q160" s="193"/>
      <c r="R160" s="193"/>
    </row>
    <row r="161" spans="1:18" s="200" customFormat="1" ht="27" customHeight="1" thickBot="1">
      <c r="A161" s="276" t="s">
        <v>247</v>
      </c>
      <c r="B161" s="196"/>
      <c r="C161" s="197"/>
      <c r="D161" s="196"/>
      <c r="E161" s="196"/>
      <c r="F161" s="198" t="s">
        <v>184</v>
      </c>
      <c r="G161" s="196"/>
      <c r="H161" s="199" t="s">
        <v>185</v>
      </c>
      <c r="J161" s="201"/>
      <c r="K161" s="276" t="s">
        <v>248</v>
      </c>
      <c r="L161" s="196"/>
      <c r="M161" s="197"/>
      <c r="N161" s="196"/>
      <c r="O161" s="196"/>
      <c r="P161" s="198" t="s">
        <v>184</v>
      </c>
      <c r="Q161" s="196"/>
      <c r="R161" s="199" t="s">
        <v>185</v>
      </c>
    </row>
    <row r="162" spans="1:18" ht="36" customHeight="1" thickBot="1">
      <c r="A162" s="278" t="s">
        <v>216</v>
      </c>
      <c r="B162" s="459">
        <f>IF('②選手情報入力'!$I$20="","",'②選手情報入力'!$I$20)</f>
      </c>
      <c r="C162" s="460"/>
      <c r="D162" s="460"/>
      <c r="E162" s="460"/>
      <c r="F162" s="460"/>
      <c r="G162" s="460"/>
      <c r="H162" s="461"/>
      <c r="J162" s="195"/>
      <c r="K162" s="278" t="s">
        <v>216</v>
      </c>
      <c r="L162" s="459">
        <f>IF('②選手情報入力'!$K$20="","",'②選手情報入力'!$K$20)</f>
      </c>
      <c r="M162" s="460"/>
      <c r="N162" s="460"/>
      <c r="O162" s="460"/>
      <c r="P162" s="460"/>
      <c r="Q162" s="460"/>
      <c r="R162" s="461"/>
    </row>
    <row r="163" spans="1:18" ht="22.5" customHeight="1">
      <c r="A163" s="279" t="s">
        <v>5</v>
      </c>
      <c r="B163" s="280" t="s">
        <v>186</v>
      </c>
      <c r="C163" s="456">
        <f>IF('②選手情報入力'!$E$20="","",'②選手情報入力'!$E$20)</f>
      </c>
      <c r="D163" s="457"/>
      <c r="E163" s="458"/>
      <c r="F163" s="281" t="s">
        <v>187</v>
      </c>
      <c r="G163" s="282"/>
      <c r="H163" s="283"/>
      <c r="J163" s="195"/>
      <c r="K163" s="279" t="s">
        <v>5</v>
      </c>
      <c r="L163" s="280" t="s">
        <v>186</v>
      </c>
      <c r="M163" s="456">
        <f>IF('②選手情報入力'!$E$20="","",'②選手情報入力'!$E$20)</f>
      </c>
      <c r="N163" s="457"/>
      <c r="O163" s="458"/>
      <c r="P163" s="281" t="s">
        <v>187</v>
      </c>
      <c r="Q163" s="282"/>
      <c r="R163" s="283"/>
    </row>
    <row r="164" spans="1:18" ht="40.5" customHeight="1" thickBot="1">
      <c r="A164" s="284">
        <f>IF('②選手情報入力'!$C$20="","",'②選手情報入力'!$C$20)</f>
      </c>
      <c r="B164" s="285" t="s">
        <v>188</v>
      </c>
      <c r="C164" s="462">
        <f>IF('②選手情報入力'!$D$20="","",'②選手情報入力'!$D$20)</f>
      </c>
      <c r="D164" s="463"/>
      <c r="E164" s="464"/>
      <c r="F164" s="465">
        <f>'①団体情報入力'!$D$5</f>
        <v>0</v>
      </c>
      <c r="G164" s="466"/>
      <c r="H164" s="467"/>
      <c r="J164" s="195"/>
      <c r="K164" s="284">
        <f>IF('②選手情報入力'!$C$20="","",'②選手情報入力'!$C$20)</f>
      </c>
      <c r="L164" s="285" t="s">
        <v>188</v>
      </c>
      <c r="M164" s="462">
        <f>IF('②選手情報入力'!$D$20="","",'②選手情報入力'!$D$20)</f>
      </c>
      <c r="N164" s="463"/>
      <c r="O164" s="464"/>
      <c r="P164" s="465">
        <f>'①団体情報入力'!$D$5</f>
        <v>0</v>
      </c>
      <c r="Q164" s="466"/>
      <c r="R164" s="467"/>
    </row>
    <row r="165" spans="1:18" ht="30.75" customHeight="1" thickBot="1">
      <c r="A165" s="286" t="s">
        <v>189</v>
      </c>
      <c r="B165" s="468">
        <f>IF('②選手情報入力'!$F$20="","",'②選手情報入力'!$F$20)</f>
      </c>
      <c r="C165" s="469"/>
      <c r="D165" s="203" t="s">
        <v>190</v>
      </c>
      <c r="E165" s="204"/>
      <c r="F165" s="205"/>
      <c r="G165" s="205"/>
      <c r="H165" s="206"/>
      <c r="J165" s="195"/>
      <c r="K165" s="286" t="s">
        <v>189</v>
      </c>
      <c r="L165" s="468">
        <f>IF('②選手情報入力'!$F$20="","",'②選手情報入力'!$F$20)</f>
      </c>
      <c r="M165" s="469"/>
      <c r="N165" s="203" t="s">
        <v>190</v>
      </c>
      <c r="O165" s="204"/>
      <c r="P165" s="205"/>
      <c r="Q165" s="205"/>
      <c r="R165" s="206"/>
    </row>
    <row r="166" spans="1:18" ht="30.75" customHeight="1">
      <c r="A166" s="207"/>
      <c r="B166" s="208" t="s">
        <v>191</v>
      </c>
      <c r="C166" s="202"/>
      <c r="D166" s="277" t="s">
        <v>224</v>
      </c>
      <c r="E166" s="209" t="s">
        <v>192</v>
      </c>
      <c r="F166" s="209" t="s">
        <v>193</v>
      </c>
      <c r="G166" s="209"/>
      <c r="H166" s="210" t="s">
        <v>194</v>
      </c>
      <c r="J166" s="195"/>
      <c r="K166" s="207"/>
      <c r="L166" s="208" t="s">
        <v>191</v>
      </c>
      <c r="M166" s="202"/>
      <c r="N166" s="277" t="s">
        <v>224</v>
      </c>
      <c r="O166" s="209" t="s">
        <v>192</v>
      </c>
      <c r="P166" s="209" t="s">
        <v>193</v>
      </c>
      <c r="Q166" s="209"/>
      <c r="R166" s="210" t="s">
        <v>194</v>
      </c>
    </row>
    <row r="167" spans="1:18" ht="27" customHeight="1">
      <c r="A167" s="211" t="s">
        <v>195</v>
      </c>
      <c r="B167" s="470"/>
      <c r="C167" s="471"/>
      <c r="D167" s="474"/>
      <c r="E167" s="476"/>
      <c r="F167" s="478" t="s">
        <v>207</v>
      </c>
      <c r="G167" s="479"/>
      <c r="H167" s="480"/>
      <c r="J167" s="195"/>
      <c r="K167" s="211" t="s">
        <v>195</v>
      </c>
      <c r="L167" s="470"/>
      <c r="M167" s="471"/>
      <c r="N167" s="474"/>
      <c r="O167" s="476"/>
      <c r="P167" s="478" t="s">
        <v>207</v>
      </c>
      <c r="Q167" s="479"/>
      <c r="R167" s="480"/>
    </row>
    <row r="168" spans="1:18" ht="38.25" customHeight="1">
      <c r="A168" s="212" t="s">
        <v>196</v>
      </c>
      <c r="B168" s="472"/>
      <c r="C168" s="473"/>
      <c r="D168" s="475"/>
      <c r="E168" s="477"/>
      <c r="F168" s="489">
        <f>IF('②選手情報入力'!J20="","",'②選手情報入力'!J20)</f>
      </c>
      <c r="G168" s="490"/>
      <c r="H168" s="481"/>
      <c r="J168" s="195"/>
      <c r="K168" s="212" t="s">
        <v>196</v>
      </c>
      <c r="L168" s="472"/>
      <c r="M168" s="473"/>
      <c r="N168" s="475"/>
      <c r="O168" s="477"/>
      <c r="P168" s="489">
        <f>IF('②選手情報入力'!L20="","",'②選手情報入力'!L20)</f>
      </c>
      <c r="Q168" s="490"/>
      <c r="R168" s="481"/>
    </row>
    <row r="169" spans="1:18" ht="36" customHeight="1" thickBot="1">
      <c r="A169" s="213" t="s">
        <v>197</v>
      </c>
      <c r="B169" s="214" t="s">
        <v>198</v>
      </c>
      <c r="C169" s="215"/>
      <c r="D169" s="214" t="s">
        <v>199</v>
      </c>
      <c r="E169" s="216" t="s">
        <v>200</v>
      </c>
      <c r="F169" s="214" t="s">
        <v>201</v>
      </c>
      <c r="G169" s="217" t="s">
        <v>202</v>
      </c>
      <c r="H169" s="218" t="s">
        <v>203</v>
      </c>
      <c r="J169" s="195"/>
      <c r="K169" s="213" t="s">
        <v>197</v>
      </c>
      <c r="L169" s="214" t="s">
        <v>198</v>
      </c>
      <c r="M169" s="215"/>
      <c r="N169" s="214" t="s">
        <v>199</v>
      </c>
      <c r="O169" s="216" t="s">
        <v>200</v>
      </c>
      <c r="P169" s="214" t="s">
        <v>201</v>
      </c>
      <c r="Q169" s="217" t="s">
        <v>202</v>
      </c>
      <c r="R169" s="218" t="s">
        <v>203</v>
      </c>
    </row>
    <row r="170" spans="1:18" ht="6" customHeight="1">
      <c r="A170" s="219"/>
      <c r="B170" s="220"/>
      <c r="C170" s="220"/>
      <c r="D170" s="220"/>
      <c r="E170" s="220"/>
      <c r="F170" s="220"/>
      <c r="G170" s="220"/>
      <c r="H170" s="221"/>
      <c r="J170" s="195"/>
      <c r="K170" s="219"/>
      <c r="L170" s="220"/>
      <c r="M170" s="220"/>
      <c r="N170" s="220"/>
      <c r="O170" s="220"/>
      <c r="P170" s="220"/>
      <c r="Q170" s="220"/>
      <c r="R170" s="221"/>
    </row>
    <row r="171" spans="1:18" ht="25.5" customHeight="1">
      <c r="A171" s="222" t="s">
        <v>204</v>
      </c>
      <c r="B171" s="223"/>
      <c r="C171" s="223"/>
      <c r="D171" s="223"/>
      <c r="E171" s="223"/>
      <c r="F171" s="224"/>
      <c r="G171" s="224"/>
      <c r="H171" s="225" t="s">
        <v>225</v>
      </c>
      <c r="J171" s="195"/>
      <c r="K171" s="222" t="s">
        <v>204</v>
      </c>
      <c r="L171" s="223"/>
      <c r="M171" s="223"/>
      <c r="N171" s="223"/>
      <c r="O171" s="223"/>
      <c r="P171" s="224"/>
      <c r="Q171" s="224"/>
      <c r="R171" s="225" t="s">
        <v>225</v>
      </c>
    </row>
    <row r="172" spans="1:18" ht="25.5" customHeight="1">
      <c r="A172" s="222" t="s">
        <v>205</v>
      </c>
      <c r="B172" s="223"/>
      <c r="C172" s="223"/>
      <c r="D172" s="223"/>
      <c r="E172" s="223"/>
      <c r="F172" s="224"/>
      <c r="G172" s="224"/>
      <c r="H172" s="226" t="s">
        <v>226</v>
      </c>
      <c r="J172" s="195"/>
      <c r="K172" s="222" t="s">
        <v>205</v>
      </c>
      <c r="L172" s="223"/>
      <c r="M172" s="223"/>
      <c r="N172" s="223"/>
      <c r="O172" s="223"/>
      <c r="P172" s="224"/>
      <c r="Q172" s="224"/>
      <c r="R172" s="226" t="s">
        <v>226</v>
      </c>
    </row>
    <row r="173" spans="1:18" ht="25.5" customHeight="1">
      <c r="A173" s="194" t="s">
        <v>206</v>
      </c>
      <c r="B173" s="223"/>
      <c r="C173" s="223"/>
      <c r="D173" s="223"/>
      <c r="E173" s="223"/>
      <c r="F173" s="224"/>
      <c r="G173" s="224"/>
      <c r="H173" s="227" t="s">
        <v>227</v>
      </c>
      <c r="J173" s="195"/>
      <c r="K173" s="194" t="s">
        <v>206</v>
      </c>
      <c r="L173" s="223"/>
      <c r="M173" s="223"/>
      <c r="N173" s="223"/>
      <c r="O173" s="223"/>
      <c r="P173" s="224"/>
      <c r="Q173" s="224"/>
      <c r="R173" s="227" t="s">
        <v>227</v>
      </c>
    </row>
    <row r="174" spans="1:18" ht="60.75" customHeight="1">
      <c r="A174" s="228" t="s">
        <v>299</v>
      </c>
      <c r="B174" s="229"/>
      <c r="C174" s="229"/>
      <c r="D174" s="229"/>
      <c r="E174" s="229"/>
      <c r="F174" s="230"/>
      <c r="G174" s="230"/>
      <c r="H174" s="231"/>
      <c r="I174" s="232"/>
      <c r="J174" s="233"/>
      <c r="K174" s="228" t="s">
        <v>299</v>
      </c>
      <c r="L174" s="229"/>
      <c r="M174" s="229"/>
      <c r="N174" s="229"/>
      <c r="O174" s="229"/>
      <c r="P174" s="230"/>
      <c r="Q174" s="230"/>
      <c r="R174" s="231"/>
    </row>
    <row r="175" spans="10:11" ht="64.5" customHeight="1">
      <c r="J175" s="195"/>
      <c r="K175" s="234"/>
    </row>
    <row r="176" spans="1:18" ht="26.25">
      <c r="A176" s="191" t="s">
        <v>332</v>
      </c>
      <c r="B176" s="192"/>
      <c r="C176" s="193"/>
      <c r="D176" s="193"/>
      <c r="E176" s="193"/>
      <c r="F176" s="193"/>
      <c r="G176" s="193"/>
      <c r="H176" s="193"/>
      <c r="J176" s="195"/>
      <c r="K176" s="191" t="s">
        <v>332</v>
      </c>
      <c r="L176" s="192"/>
      <c r="M176" s="193"/>
      <c r="N176" s="193"/>
      <c r="O176" s="193"/>
      <c r="P176" s="193"/>
      <c r="Q176" s="193"/>
      <c r="R176" s="193"/>
    </row>
    <row r="177" spans="1:18" s="200" customFormat="1" ht="27" customHeight="1" thickBot="1">
      <c r="A177" s="276" t="s">
        <v>249</v>
      </c>
      <c r="B177" s="196"/>
      <c r="C177" s="197"/>
      <c r="D177" s="196"/>
      <c r="E177" s="196"/>
      <c r="F177" s="198" t="s">
        <v>184</v>
      </c>
      <c r="G177" s="196"/>
      <c r="H177" s="199" t="s">
        <v>185</v>
      </c>
      <c r="J177" s="201"/>
      <c r="K177" s="276" t="s">
        <v>250</v>
      </c>
      <c r="L177" s="196"/>
      <c r="M177" s="197"/>
      <c r="N177" s="196"/>
      <c r="O177" s="196"/>
      <c r="P177" s="198" t="s">
        <v>184</v>
      </c>
      <c r="Q177" s="196"/>
      <c r="R177" s="199" t="s">
        <v>185</v>
      </c>
    </row>
    <row r="178" spans="1:18" ht="36" customHeight="1" thickBot="1">
      <c r="A178" s="278" t="s">
        <v>216</v>
      </c>
      <c r="B178" s="459">
        <f>IF('②選手情報入力'!$I$21="","",'②選手情報入力'!$I$21)</f>
      </c>
      <c r="C178" s="460"/>
      <c r="D178" s="460"/>
      <c r="E178" s="460"/>
      <c r="F178" s="460"/>
      <c r="G178" s="460"/>
      <c r="H178" s="461"/>
      <c r="J178" s="195"/>
      <c r="K178" s="278" t="s">
        <v>216</v>
      </c>
      <c r="L178" s="459">
        <f>IF('②選手情報入力'!$K$21="","",'②選手情報入力'!$K$21)</f>
      </c>
      <c r="M178" s="460"/>
      <c r="N178" s="460"/>
      <c r="O178" s="460"/>
      <c r="P178" s="460"/>
      <c r="Q178" s="460"/>
      <c r="R178" s="461"/>
    </row>
    <row r="179" spans="1:18" ht="22.5" customHeight="1">
      <c r="A179" s="279" t="s">
        <v>5</v>
      </c>
      <c r="B179" s="280" t="s">
        <v>186</v>
      </c>
      <c r="C179" s="456">
        <f>IF('②選手情報入力'!$E$21="","",'②選手情報入力'!$E$21)</f>
      </c>
      <c r="D179" s="457"/>
      <c r="E179" s="458"/>
      <c r="F179" s="281" t="s">
        <v>187</v>
      </c>
      <c r="G179" s="282"/>
      <c r="H179" s="283"/>
      <c r="J179" s="195"/>
      <c r="K179" s="279" t="s">
        <v>5</v>
      </c>
      <c r="L179" s="280" t="s">
        <v>186</v>
      </c>
      <c r="M179" s="456">
        <f>IF('②選手情報入力'!$E$21="","",'②選手情報入力'!$E$21)</f>
      </c>
      <c r="N179" s="457"/>
      <c r="O179" s="458"/>
      <c r="P179" s="281" t="s">
        <v>187</v>
      </c>
      <c r="Q179" s="282"/>
      <c r="R179" s="283"/>
    </row>
    <row r="180" spans="1:18" ht="40.5" customHeight="1" thickBot="1">
      <c r="A180" s="284">
        <f>IF('②選手情報入力'!$C$21="","",'②選手情報入力'!$C$21)</f>
      </c>
      <c r="B180" s="285" t="s">
        <v>188</v>
      </c>
      <c r="C180" s="462">
        <f>IF('②選手情報入力'!$D$21="","",'②選手情報入力'!$D$21)</f>
      </c>
      <c r="D180" s="463"/>
      <c r="E180" s="464"/>
      <c r="F180" s="465">
        <f>'①団体情報入力'!$D$5</f>
        <v>0</v>
      </c>
      <c r="G180" s="466"/>
      <c r="H180" s="467"/>
      <c r="J180" s="195"/>
      <c r="K180" s="284">
        <f>IF('②選手情報入力'!$C$21="","",'②選手情報入力'!$C$21)</f>
      </c>
      <c r="L180" s="285" t="s">
        <v>188</v>
      </c>
      <c r="M180" s="462">
        <f>IF('②選手情報入力'!$D$21="","",'②選手情報入力'!$D$21)</f>
      </c>
      <c r="N180" s="463"/>
      <c r="O180" s="464"/>
      <c r="P180" s="465">
        <f>'①団体情報入力'!$D$5</f>
        <v>0</v>
      </c>
      <c r="Q180" s="466"/>
      <c r="R180" s="467"/>
    </row>
    <row r="181" spans="1:18" ht="30.75" customHeight="1" thickBot="1">
      <c r="A181" s="286" t="s">
        <v>189</v>
      </c>
      <c r="B181" s="468">
        <f>IF('②選手情報入力'!$F$21="","",'②選手情報入力'!$F$21)</f>
      </c>
      <c r="C181" s="469"/>
      <c r="D181" s="203" t="s">
        <v>190</v>
      </c>
      <c r="E181" s="204"/>
      <c r="F181" s="205"/>
      <c r="G181" s="205"/>
      <c r="H181" s="206"/>
      <c r="J181" s="195"/>
      <c r="K181" s="286" t="s">
        <v>189</v>
      </c>
      <c r="L181" s="468">
        <f>IF('②選手情報入力'!$F$21="","",'②選手情報入力'!$F$21)</f>
      </c>
      <c r="M181" s="469"/>
      <c r="N181" s="203" t="s">
        <v>190</v>
      </c>
      <c r="O181" s="204"/>
      <c r="P181" s="205"/>
      <c r="Q181" s="205"/>
      <c r="R181" s="206"/>
    </row>
    <row r="182" spans="1:18" ht="30.75" customHeight="1">
      <c r="A182" s="207"/>
      <c r="B182" s="208" t="s">
        <v>191</v>
      </c>
      <c r="C182" s="202"/>
      <c r="D182" s="277" t="s">
        <v>228</v>
      </c>
      <c r="E182" s="209" t="s">
        <v>192</v>
      </c>
      <c r="F182" s="209" t="s">
        <v>193</v>
      </c>
      <c r="G182" s="209"/>
      <c r="H182" s="210" t="s">
        <v>194</v>
      </c>
      <c r="J182" s="195"/>
      <c r="K182" s="207"/>
      <c r="L182" s="208" t="s">
        <v>191</v>
      </c>
      <c r="M182" s="202"/>
      <c r="N182" s="277" t="s">
        <v>228</v>
      </c>
      <c r="O182" s="209" t="s">
        <v>192</v>
      </c>
      <c r="P182" s="209" t="s">
        <v>193</v>
      </c>
      <c r="Q182" s="209"/>
      <c r="R182" s="210" t="s">
        <v>194</v>
      </c>
    </row>
    <row r="183" spans="1:18" ht="27" customHeight="1">
      <c r="A183" s="211" t="s">
        <v>195</v>
      </c>
      <c r="B183" s="470"/>
      <c r="C183" s="471"/>
      <c r="D183" s="474"/>
      <c r="E183" s="476"/>
      <c r="F183" s="478" t="s">
        <v>207</v>
      </c>
      <c r="G183" s="479"/>
      <c r="H183" s="480"/>
      <c r="J183" s="195"/>
      <c r="K183" s="211" t="s">
        <v>195</v>
      </c>
      <c r="L183" s="470"/>
      <c r="M183" s="471"/>
      <c r="N183" s="474"/>
      <c r="O183" s="476"/>
      <c r="P183" s="478" t="s">
        <v>207</v>
      </c>
      <c r="Q183" s="479"/>
      <c r="R183" s="480"/>
    </row>
    <row r="184" spans="1:18" ht="38.25" customHeight="1">
      <c r="A184" s="212" t="s">
        <v>196</v>
      </c>
      <c r="B184" s="472"/>
      <c r="C184" s="473"/>
      <c r="D184" s="475"/>
      <c r="E184" s="477"/>
      <c r="F184" s="489">
        <f>IF('②選手情報入力'!J21="","",'②選手情報入力'!J21)</f>
      </c>
      <c r="G184" s="490"/>
      <c r="H184" s="481"/>
      <c r="J184" s="195"/>
      <c r="K184" s="212" t="s">
        <v>196</v>
      </c>
      <c r="L184" s="472"/>
      <c r="M184" s="473"/>
      <c r="N184" s="475"/>
      <c r="O184" s="477"/>
      <c r="P184" s="489">
        <f>IF('②選手情報入力'!L21="","",'②選手情報入力'!L21)</f>
      </c>
      <c r="Q184" s="490"/>
      <c r="R184" s="481"/>
    </row>
    <row r="185" spans="1:18" ht="36" customHeight="1" thickBot="1">
      <c r="A185" s="213" t="s">
        <v>197</v>
      </c>
      <c r="B185" s="214" t="s">
        <v>198</v>
      </c>
      <c r="C185" s="215"/>
      <c r="D185" s="214" t="s">
        <v>199</v>
      </c>
      <c r="E185" s="216" t="s">
        <v>200</v>
      </c>
      <c r="F185" s="214" t="s">
        <v>201</v>
      </c>
      <c r="G185" s="217" t="s">
        <v>202</v>
      </c>
      <c r="H185" s="218" t="s">
        <v>203</v>
      </c>
      <c r="J185" s="195"/>
      <c r="K185" s="213" t="s">
        <v>197</v>
      </c>
      <c r="L185" s="214" t="s">
        <v>198</v>
      </c>
      <c r="M185" s="215"/>
      <c r="N185" s="214" t="s">
        <v>199</v>
      </c>
      <c r="O185" s="216" t="s">
        <v>200</v>
      </c>
      <c r="P185" s="214" t="s">
        <v>201</v>
      </c>
      <c r="Q185" s="217" t="s">
        <v>202</v>
      </c>
      <c r="R185" s="218" t="s">
        <v>203</v>
      </c>
    </row>
    <row r="186" spans="1:18" ht="6" customHeight="1">
      <c r="A186" s="219"/>
      <c r="B186" s="220"/>
      <c r="C186" s="220"/>
      <c r="D186" s="220"/>
      <c r="E186" s="220"/>
      <c r="F186" s="220"/>
      <c r="G186" s="220"/>
      <c r="H186" s="221"/>
      <c r="J186" s="195"/>
      <c r="K186" s="219"/>
      <c r="L186" s="220"/>
      <c r="M186" s="220"/>
      <c r="N186" s="220"/>
      <c r="O186" s="220"/>
      <c r="P186" s="220"/>
      <c r="Q186" s="220"/>
      <c r="R186" s="221"/>
    </row>
    <row r="187" spans="1:18" ht="25.5" customHeight="1">
      <c r="A187" s="222" t="s">
        <v>204</v>
      </c>
      <c r="B187" s="223"/>
      <c r="C187" s="223"/>
      <c r="D187" s="223"/>
      <c r="E187" s="223"/>
      <c r="F187" s="224"/>
      <c r="G187" s="224"/>
      <c r="H187" s="225" t="s">
        <v>225</v>
      </c>
      <c r="J187" s="195"/>
      <c r="K187" s="222" t="s">
        <v>204</v>
      </c>
      <c r="L187" s="223"/>
      <c r="M187" s="223"/>
      <c r="N187" s="223"/>
      <c r="O187" s="223"/>
      <c r="P187" s="224"/>
      <c r="Q187" s="224"/>
      <c r="R187" s="225" t="s">
        <v>225</v>
      </c>
    </row>
    <row r="188" spans="1:18" ht="25.5" customHeight="1">
      <c r="A188" s="222" t="s">
        <v>205</v>
      </c>
      <c r="B188" s="223"/>
      <c r="C188" s="223"/>
      <c r="D188" s="223"/>
      <c r="E188" s="223"/>
      <c r="F188" s="224"/>
      <c r="G188" s="224"/>
      <c r="H188" s="226" t="s">
        <v>226</v>
      </c>
      <c r="J188" s="195"/>
      <c r="K188" s="222" t="s">
        <v>205</v>
      </c>
      <c r="L188" s="223"/>
      <c r="M188" s="223"/>
      <c r="N188" s="223"/>
      <c r="O188" s="223"/>
      <c r="P188" s="224"/>
      <c r="Q188" s="224"/>
      <c r="R188" s="226" t="s">
        <v>226</v>
      </c>
    </row>
    <row r="189" spans="1:18" ht="25.5" customHeight="1">
      <c r="A189" s="194" t="s">
        <v>206</v>
      </c>
      <c r="B189" s="223"/>
      <c r="C189" s="223"/>
      <c r="D189" s="223"/>
      <c r="E189" s="223"/>
      <c r="F189" s="224"/>
      <c r="G189" s="224"/>
      <c r="H189" s="227" t="s">
        <v>227</v>
      </c>
      <c r="J189" s="195"/>
      <c r="K189" s="194" t="s">
        <v>206</v>
      </c>
      <c r="L189" s="223"/>
      <c r="M189" s="223"/>
      <c r="N189" s="223"/>
      <c r="O189" s="223"/>
      <c r="P189" s="224"/>
      <c r="Q189" s="224"/>
      <c r="R189" s="227" t="s">
        <v>227</v>
      </c>
    </row>
    <row r="190" spans="1:18" ht="60.75" customHeight="1">
      <c r="A190" s="228" t="s">
        <v>299</v>
      </c>
      <c r="B190" s="229"/>
      <c r="C190" s="229"/>
      <c r="D190" s="229"/>
      <c r="E190" s="229"/>
      <c r="F190" s="230"/>
      <c r="G190" s="230"/>
      <c r="H190" s="231"/>
      <c r="I190" s="232"/>
      <c r="J190" s="233"/>
      <c r="K190" s="228" t="s">
        <v>299</v>
      </c>
      <c r="L190" s="229"/>
      <c r="M190" s="229"/>
      <c r="N190" s="229"/>
      <c r="O190" s="229"/>
      <c r="P190" s="230"/>
      <c r="Q190" s="230"/>
      <c r="R190" s="231"/>
    </row>
    <row r="191" ht="12.75" customHeight="1"/>
    <row r="192" spans="1:18" ht="26.25">
      <c r="A192" s="191" t="s">
        <v>332</v>
      </c>
      <c r="B192" s="192"/>
      <c r="C192" s="193"/>
      <c r="D192" s="193"/>
      <c r="E192" s="193"/>
      <c r="F192" s="193"/>
      <c r="G192" s="193"/>
      <c r="H192" s="193"/>
      <c r="J192" s="195"/>
      <c r="K192" s="191" t="s">
        <v>332</v>
      </c>
      <c r="L192" s="192"/>
      <c r="M192" s="193"/>
      <c r="N192" s="193"/>
      <c r="O192" s="193"/>
      <c r="P192" s="193"/>
      <c r="Q192" s="193"/>
      <c r="R192" s="193"/>
    </row>
    <row r="193" spans="1:18" s="200" customFormat="1" ht="27" customHeight="1" thickBot="1">
      <c r="A193" s="276" t="s">
        <v>251</v>
      </c>
      <c r="B193" s="196"/>
      <c r="C193" s="197"/>
      <c r="D193" s="196"/>
      <c r="E193" s="196"/>
      <c r="F193" s="198" t="s">
        <v>184</v>
      </c>
      <c r="G193" s="196"/>
      <c r="H193" s="199" t="s">
        <v>185</v>
      </c>
      <c r="J193" s="201"/>
      <c r="K193" s="276" t="s">
        <v>252</v>
      </c>
      <c r="L193" s="196"/>
      <c r="M193" s="197"/>
      <c r="N193" s="196"/>
      <c r="O193" s="196"/>
      <c r="P193" s="198" t="s">
        <v>184</v>
      </c>
      <c r="Q193" s="196"/>
      <c r="R193" s="199" t="s">
        <v>185</v>
      </c>
    </row>
    <row r="194" spans="1:18" ht="36" customHeight="1" thickBot="1">
      <c r="A194" s="278" t="s">
        <v>216</v>
      </c>
      <c r="B194" s="459">
        <f>IF('②選手情報入力'!$I$22="","",'②選手情報入力'!$I$22)</f>
      </c>
      <c r="C194" s="460"/>
      <c r="D194" s="460"/>
      <c r="E194" s="460"/>
      <c r="F194" s="460"/>
      <c r="G194" s="460"/>
      <c r="H194" s="461"/>
      <c r="J194" s="195"/>
      <c r="K194" s="278" t="s">
        <v>216</v>
      </c>
      <c r="L194" s="459">
        <f>IF('②選手情報入力'!$K$22="","",'②選手情報入力'!$K$22)</f>
      </c>
      <c r="M194" s="460"/>
      <c r="N194" s="460"/>
      <c r="O194" s="460"/>
      <c r="P194" s="460"/>
      <c r="Q194" s="460"/>
      <c r="R194" s="461"/>
    </row>
    <row r="195" spans="1:18" ht="22.5" customHeight="1">
      <c r="A195" s="279" t="s">
        <v>5</v>
      </c>
      <c r="B195" s="280" t="s">
        <v>186</v>
      </c>
      <c r="C195" s="456">
        <f>IF('②選手情報入力'!$E$22="","",'②選手情報入力'!$E$22)</f>
      </c>
      <c r="D195" s="457"/>
      <c r="E195" s="458"/>
      <c r="F195" s="281" t="s">
        <v>187</v>
      </c>
      <c r="G195" s="282"/>
      <c r="H195" s="283"/>
      <c r="J195" s="195"/>
      <c r="K195" s="279" t="s">
        <v>5</v>
      </c>
      <c r="L195" s="280" t="s">
        <v>186</v>
      </c>
      <c r="M195" s="456">
        <f>IF('②選手情報入力'!$E$22="","",'②選手情報入力'!$E$22)</f>
      </c>
      <c r="N195" s="457"/>
      <c r="O195" s="458"/>
      <c r="P195" s="281" t="s">
        <v>187</v>
      </c>
      <c r="Q195" s="282"/>
      <c r="R195" s="283"/>
    </row>
    <row r="196" spans="1:18" ht="40.5" customHeight="1" thickBot="1">
      <c r="A196" s="284">
        <f>IF('②選手情報入力'!$C$22="","",'②選手情報入力'!$C$22)</f>
      </c>
      <c r="B196" s="285" t="s">
        <v>188</v>
      </c>
      <c r="C196" s="462">
        <f>IF('②選手情報入力'!$D$22="","",'②選手情報入力'!$D$22)</f>
      </c>
      <c r="D196" s="463"/>
      <c r="E196" s="464"/>
      <c r="F196" s="465">
        <f>'①団体情報入力'!$D$5</f>
        <v>0</v>
      </c>
      <c r="G196" s="466"/>
      <c r="H196" s="467"/>
      <c r="J196" s="195"/>
      <c r="K196" s="284">
        <f>IF('②選手情報入力'!$C$22="","",'②選手情報入力'!$C$22)</f>
      </c>
      <c r="L196" s="285" t="s">
        <v>188</v>
      </c>
      <c r="M196" s="462">
        <f>IF('②選手情報入力'!$D$22="","",'②選手情報入力'!$D$22)</f>
      </c>
      <c r="N196" s="463"/>
      <c r="O196" s="464"/>
      <c r="P196" s="465">
        <f>'①団体情報入力'!$D$5</f>
        <v>0</v>
      </c>
      <c r="Q196" s="466"/>
      <c r="R196" s="467"/>
    </row>
    <row r="197" spans="1:18" ht="30.75" customHeight="1" thickBot="1">
      <c r="A197" s="286" t="s">
        <v>189</v>
      </c>
      <c r="B197" s="468">
        <f>IF('②選手情報入力'!$F$22="","",'②選手情報入力'!$F$22)</f>
      </c>
      <c r="C197" s="469"/>
      <c r="D197" s="203" t="s">
        <v>190</v>
      </c>
      <c r="E197" s="204"/>
      <c r="F197" s="205"/>
      <c r="G197" s="205"/>
      <c r="H197" s="206"/>
      <c r="J197" s="195"/>
      <c r="K197" s="286" t="s">
        <v>189</v>
      </c>
      <c r="L197" s="468">
        <f>IF('②選手情報入力'!$F$22="","",'②選手情報入力'!$F$22)</f>
      </c>
      <c r="M197" s="469"/>
      <c r="N197" s="203" t="s">
        <v>190</v>
      </c>
      <c r="O197" s="204"/>
      <c r="P197" s="205"/>
      <c r="Q197" s="205"/>
      <c r="R197" s="206"/>
    </row>
    <row r="198" spans="1:18" ht="30.75" customHeight="1">
      <c r="A198" s="207"/>
      <c r="B198" s="208" t="s">
        <v>191</v>
      </c>
      <c r="C198" s="202"/>
      <c r="D198" s="277" t="s">
        <v>224</v>
      </c>
      <c r="E198" s="209" t="s">
        <v>192</v>
      </c>
      <c r="F198" s="209" t="s">
        <v>193</v>
      </c>
      <c r="G198" s="209"/>
      <c r="H198" s="210" t="s">
        <v>194</v>
      </c>
      <c r="J198" s="195"/>
      <c r="K198" s="207"/>
      <c r="L198" s="208" t="s">
        <v>191</v>
      </c>
      <c r="M198" s="202"/>
      <c r="N198" s="277" t="s">
        <v>224</v>
      </c>
      <c r="O198" s="209" t="s">
        <v>192</v>
      </c>
      <c r="P198" s="209" t="s">
        <v>193</v>
      </c>
      <c r="Q198" s="209"/>
      <c r="R198" s="210" t="s">
        <v>194</v>
      </c>
    </row>
    <row r="199" spans="1:18" ht="27" customHeight="1">
      <c r="A199" s="211" t="s">
        <v>195</v>
      </c>
      <c r="B199" s="470"/>
      <c r="C199" s="471"/>
      <c r="D199" s="474"/>
      <c r="E199" s="476"/>
      <c r="F199" s="478" t="s">
        <v>207</v>
      </c>
      <c r="G199" s="479"/>
      <c r="H199" s="480"/>
      <c r="J199" s="195"/>
      <c r="K199" s="211" t="s">
        <v>195</v>
      </c>
      <c r="L199" s="470"/>
      <c r="M199" s="471"/>
      <c r="N199" s="474"/>
      <c r="O199" s="476"/>
      <c r="P199" s="478" t="s">
        <v>207</v>
      </c>
      <c r="Q199" s="479"/>
      <c r="R199" s="480"/>
    </row>
    <row r="200" spans="1:18" ht="38.25" customHeight="1">
      <c r="A200" s="212" t="s">
        <v>196</v>
      </c>
      <c r="B200" s="472"/>
      <c r="C200" s="473"/>
      <c r="D200" s="475"/>
      <c r="E200" s="477"/>
      <c r="F200" s="489">
        <f>IF('②選手情報入力'!J22="","",'②選手情報入力'!J22)</f>
      </c>
      <c r="G200" s="490"/>
      <c r="H200" s="481"/>
      <c r="J200" s="195"/>
      <c r="K200" s="212" t="s">
        <v>196</v>
      </c>
      <c r="L200" s="472"/>
      <c r="M200" s="473"/>
      <c r="N200" s="475"/>
      <c r="O200" s="477"/>
      <c r="P200" s="489">
        <f>IF('②選手情報入力'!L22="","",'②選手情報入力'!L22)</f>
      </c>
      <c r="Q200" s="490"/>
      <c r="R200" s="481"/>
    </row>
    <row r="201" spans="1:18" ht="36" customHeight="1" thickBot="1">
      <c r="A201" s="213" t="s">
        <v>197</v>
      </c>
      <c r="B201" s="214" t="s">
        <v>198</v>
      </c>
      <c r="C201" s="215"/>
      <c r="D201" s="214" t="s">
        <v>199</v>
      </c>
      <c r="E201" s="216" t="s">
        <v>200</v>
      </c>
      <c r="F201" s="214" t="s">
        <v>201</v>
      </c>
      <c r="G201" s="217" t="s">
        <v>202</v>
      </c>
      <c r="H201" s="218" t="s">
        <v>203</v>
      </c>
      <c r="J201" s="195"/>
      <c r="K201" s="213" t="s">
        <v>197</v>
      </c>
      <c r="L201" s="214" t="s">
        <v>198</v>
      </c>
      <c r="M201" s="215"/>
      <c r="N201" s="214" t="s">
        <v>199</v>
      </c>
      <c r="O201" s="216" t="s">
        <v>200</v>
      </c>
      <c r="P201" s="214" t="s">
        <v>201</v>
      </c>
      <c r="Q201" s="217" t="s">
        <v>202</v>
      </c>
      <c r="R201" s="218" t="s">
        <v>203</v>
      </c>
    </row>
    <row r="202" spans="1:18" ht="6" customHeight="1">
      <c r="A202" s="219"/>
      <c r="B202" s="220"/>
      <c r="C202" s="220"/>
      <c r="D202" s="220"/>
      <c r="E202" s="220"/>
      <c r="F202" s="220"/>
      <c r="G202" s="220"/>
      <c r="H202" s="221"/>
      <c r="J202" s="195"/>
      <c r="K202" s="219"/>
      <c r="L202" s="220"/>
      <c r="M202" s="220"/>
      <c r="N202" s="220"/>
      <c r="O202" s="220"/>
      <c r="P202" s="220"/>
      <c r="Q202" s="220"/>
      <c r="R202" s="221"/>
    </row>
    <row r="203" spans="1:18" ht="25.5" customHeight="1">
      <c r="A203" s="222" t="s">
        <v>204</v>
      </c>
      <c r="B203" s="223"/>
      <c r="C203" s="223"/>
      <c r="D203" s="223"/>
      <c r="E203" s="223"/>
      <c r="F203" s="224"/>
      <c r="G203" s="224"/>
      <c r="H203" s="225" t="s">
        <v>225</v>
      </c>
      <c r="J203" s="195"/>
      <c r="K203" s="222" t="s">
        <v>204</v>
      </c>
      <c r="L203" s="223"/>
      <c r="M203" s="223"/>
      <c r="N203" s="223"/>
      <c r="O203" s="223"/>
      <c r="P203" s="224"/>
      <c r="Q203" s="224"/>
      <c r="R203" s="225" t="s">
        <v>225</v>
      </c>
    </row>
    <row r="204" spans="1:18" ht="25.5" customHeight="1">
      <c r="A204" s="222" t="s">
        <v>205</v>
      </c>
      <c r="B204" s="223"/>
      <c r="C204" s="223"/>
      <c r="D204" s="223"/>
      <c r="E204" s="223"/>
      <c r="F204" s="224"/>
      <c r="G204" s="224"/>
      <c r="H204" s="226" t="s">
        <v>226</v>
      </c>
      <c r="J204" s="195"/>
      <c r="K204" s="222" t="s">
        <v>205</v>
      </c>
      <c r="L204" s="223"/>
      <c r="M204" s="223"/>
      <c r="N204" s="223"/>
      <c r="O204" s="223"/>
      <c r="P204" s="224"/>
      <c r="Q204" s="224"/>
      <c r="R204" s="226" t="s">
        <v>226</v>
      </c>
    </row>
    <row r="205" spans="1:18" ht="25.5" customHeight="1">
      <c r="A205" s="194" t="s">
        <v>206</v>
      </c>
      <c r="B205" s="223"/>
      <c r="C205" s="223"/>
      <c r="D205" s="223"/>
      <c r="E205" s="223"/>
      <c r="F205" s="224"/>
      <c r="G205" s="224"/>
      <c r="H205" s="227" t="s">
        <v>227</v>
      </c>
      <c r="J205" s="195"/>
      <c r="K205" s="194" t="s">
        <v>206</v>
      </c>
      <c r="L205" s="223"/>
      <c r="M205" s="223"/>
      <c r="N205" s="223"/>
      <c r="O205" s="223"/>
      <c r="P205" s="224"/>
      <c r="Q205" s="224"/>
      <c r="R205" s="227" t="s">
        <v>227</v>
      </c>
    </row>
    <row r="206" spans="1:18" ht="60.75" customHeight="1">
      <c r="A206" s="228" t="s">
        <v>299</v>
      </c>
      <c r="B206" s="229"/>
      <c r="C206" s="229"/>
      <c r="D206" s="229"/>
      <c r="E206" s="229"/>
      <c r="F206" s="230"/>
      <c r="G206" s="230"/>
      <c r="H206" s="231"/>
      <c r="I206" s="232"/>
      <c r="J206" s="233"/>
      <c r="K206" s="228" t="s">
        <v>299</v>
      </c>
      <c r="L206" s="229"/>
      <c r="M206" s="229"/>
      <c r="N206" s="229"/>
      <c r="O206" s="229"/>
      <c r="P206" s="230"/>
      <c r="Q206" s="230"/>
      <c r="R206" s="231"/>
    </row>
    <row r="207" spans="10:11" ht="64.5" customHeight="1">
      <c r="J207" s="195"/>
      <c r="K207" s="234"/>
    </row>
    <row r="208" spans="1:18" ht="26.25">
      <c r="A208" s="191" t="s">
        <v>332</v>
      </c>
      <c r="B208" s="192"/>
      <c r="C208" s="193"/>
      <c r="D208" s="193"/>
      <c r="E208" s="193"/>
      <c r="F208" s="193"/>
      <c r="G208" s="193"/>
      <c r="H208" s="193"/>
      <c r="J208" s="195"/>
      <c r="K208" s="191" t="s">
        <v>332</v>
      </c>
      <c r="L208" s="192"/>
      <c r="M208" s="193"/>
      <c r="N208" s="193"/>
      <c r="O208" s="193"/>
      <c r="P208" s="193"/>
      <c r="Q208" s="193"/>
      <c r="R208" s="193"/>
    </row>
    <row r="209" spans="1:18" s="200" customFormat="1" ht="27" customHeight="1" thickBot="1">
      <c r="A209" s="276" t="s">
        <v>253</v>
      </c>
      <c r="B209" s="196"/>
      <c r="C209" s="197"/>
      <c r="D209" s="196"/>
      <c r="E209" s="196"/>
      <c r="F209" s="198" t="s">
        <v>184</v>
      </c>
      <c r="G209" s="196"/>
      <c r="H209" s="199" t="s">
        <v>185</v>
      </c>
      <c r="J209" s="201"/>
      <c r="K209" s="276" t="s">
        <v>254</v>
      </c>
      <c r="L209" s="196"/>
      <c r="M209" s="197"/>
      <c r="N209" s="196"/>
      <c r="O209" s="196"/>
      <c r="P209" s="198" t="s">
        <v>184</v>
      </c>
      <c r="Q209" s="196"/>
      <c r="R209" s="199" t="s">
        <v>185</v>
      </c>
    </row>
    <row r="210" spans="1:18" ht="36" customHeight="1" thickBot="1">
      <c r="A210" s="278" t="s">
        <v>216</v>
      </c>
      <c r="B210" s="459">
        <f>IF('②選手情報入力'!$I$23="","",'②選手情報入力'!$I$23)</f>
      </c>
      <c r="C210" s="460"/>
      <c r="D210" s="460"/>
      <c r="E210" s="460"/>
      <c r="F210" s="460"/>
      <c r="G210" s="460"/>
      <c r="H210" s="461"/>
      <c r="J210" s="195"/>
      <c r="K210" s="278" t="s">
        <v>216</v>
      </c>
      <c r="L210" s="459">
        <f>IF('②選手情報入力'!$K$23="","",'②選手情報入力'!$K$23)</f>
      </c>
      <c r="M210" s="460"/>
      <c r="N210" s="460"/>
      <c r="O210" s="460"/>
      <c r="P210" s="460"/>
      <c r="Q210" s="460"/>
      <c r="R210" s="461"/>
    </row>
    <row r="211" spans="1:18" ht="22.5" customHeight="1">
      <c r="A211" s="279" t="s">
        <v>5</v>
      </c>
      <c r="B211" s="280" t="s">
        <v>186</v>
      </c>
      <c r="C211" s="456">
        <f>IF('②選手情報入力'!$E$23="","",'②選手情報入力'!$E$23)</f>
      </c>
      <c r="D211" s="457"/>
      <c r="E211" s="458"/>
      <c r="F211" s="281" t="s">
        <v>187</v>
      </c>
      <c r="G211" s="282"/>
      <c r="H211" s="283"/>
      <c r="J211" s="195"/>
      <c r="K211" s="279" t="s">
        <v>5</v>
      </c>
      <c r="L211" s="280" t="s">
        <v>186</v>
      </c>
      <c r="M211" s="456">
        <f>IF('②選手情報入力'!$E$23="","",'②選手情報入力'!$E$23)</f>
      </c>
      <c r="N211" s="457"/>
      <c r="O211" s="458"/>
      <c r="P211" s="281" t="s">
        <v>187</v>
      </c>
      <c r="Q211" s="282"/>
      <c r="R211" s="283"/>
    </row>
    <row r="212" spans="1:18" ht="40.5" customHeight="1" thickBot="1">
      <c r="A212" s="284">
        <f>IF('②選手情報入力'!$C$23="","",'②選手情報入力'!$C$23)</f>
      </c>
      <c r="B212" s="285" t="s">
        <v>188</v>
      </c>
      <c r="C212" s="462">
        <f>IF('②選手情報入力'!$D$23="","",'②選手情報入力'!$D$23)</f>
      </c>
      <c r="D212" s="463"/>
      <c r="E212" s="464"/>
      <c r="F212" s="465">
        <f>'①団体情報入力'!$D$5</f>
        <v>0</v>
      </c>
      <c r="G212" s="466"/>
      <c r="H212" s="467"/>
      <c r="J212" s="195"/>
      <c r="K212" s="284">
        <f>IF('②選手情報入力'!$C$23="","",'②選手情報入力'!$C$23)</f>
      </c>
      <c r="L212" s="285" t="s">
        <v>188</v>
      </c>
      <c r="M212" s="462">
        <f>IF('②選手情報入力'!$D$23="","",'②選手情報入力'!$D$23)</f>
      </c>
      <c r="N212" s="463"/>
      <c r="O212" s="464"/>
      <c r="P212" s="465">
        <f>'①団体情報入力'!$D$5</f>
        <v>0</v>
      </c>
      <c r="Q212" s="466"/>
      <c r="R212" s="467"/>
    </row>
    <row r="213" spans="1:18" ht="30.75" customHeight="1" thickBot="1">
      <c r="A213" s="286" t="s">
        <v>189</v>
      </c>
      <c r="B213" s="468">
        <f>IF('②選手情報入力'!$F$23="","",'②選手情報入力'!$F$23)</f>
      </c>
      <c r="C213" s="469"/>
      <c r="D213" s="203" t="s">
        <v>190</v>
      </c>
      <c r="E213" s="204"/>
      <c r="F213" s="205"/>
      <c r="G213" s="205"/>
      <c r="H213" s="206"/>
      <c r="J213" s="195"/>
      <c r="K213" s="286" t="s">
        <v>189</v>
      </c>
      <c r="L213" s="468">
        <f>IF('②選手情報入力'!$F$23="","",'②選手情報入力'!$F$23)</f>
      </c>
      <c r="M213" s="469"/>
      <c r="N213" s="203" t="s">
        <v>190</v>
      </c>
      <c r="O213" s="204"/>
      <c r="P213" s="205"/>
      <c r="Q213" s="205"/>
      <c r="R213" s="206"/>
    </row>
    <row r="214" spans="1:18" ht="30.75" customHeight="1">
      <c r="A214" s="207"/>
      <c r="B214" s="208" t="s">
        <v>191</v>
      </c>
      <c r="C214" s="202"/>
      <c r="D214" s="277" t="s">
        <v>228</v>
      </c>
      <c r="E214" s="209" t="s">
        <v>192</v>
      </c>
      <c r="F214" s="209" t="s">
        <v>193</v>
      </c>
      <c r="G214" s="209"/>
      <c r="H214" s="210" t="s">
        <v>194</v>
      </c>
      <c r="J214" s="195"/>
      <c r="K214" s="207"/>
      <c r="L214" s="208" t="s">
        <v>191</v>
      </c>
      <c r="M214" s="202"/>
      <c r="N214" s="277" t="s">
        <v>228</v>
      </c>
      <c r="O214" s="209" t="s">
        <v>192</v>
      </c>
      <c r="P214" s="209" t="s">
        <v>193</v>
      </c>
      <c r="Q214" s="209"/>
      <c r="R214" s="210" t="s">
        <v>194</v>
      </c>
    </row>
    <row r="215" spans="1:18" ht="27" customHeight="1">
      <c r="A215" s="211" t="s">
        <v>195</v>
      </c>
      <c r="B215" s="470"/>
      <c r="C215" s="471"/>
      <c r="D215" s="474"/>
      <c r="E215" s="476"/>
      <c r="F215" s="478" t="s">
        <v>207</v>
      </c>
      <c r="G215" s="479"/>
      <c r="H215" s="480"/>
      <c r="J215" s="195"/>
      <c r="K215" s="211" t="s">
        <v>195</v>
      </c>
      <c r="L215" s="470"/>
      <c r="M215" s="471"/>
      <c r="N215" s="474"/>
      <c r="O215" s="476"/>
      <c r="P215" s="478" t="s">
        <v>207</v>
      </c>
      <c r="Q215" s="479"/>
      <c r="R215" s="480"/>
    </row>
    <row r="216" spans="1:18" ht="38.25" customHeight="1">
      <c r="A216" s="212" t="s">
        <v>196</v>
      </c>
      <c r="B216" s="472"/>
      <c r="C216" s="473"/>
      <c r="D216" s="475"/>
      <c r="E216" s="477"/>
      <c r="F216" s="489">
        <f>IF('②選手情報入力'!J23="","",'②選手情報入力'!J23)</f>
      </c>
      <c r="G216" s="490"/>
      <c r="H216" s="481"/>
      <c r="J216" s="195"/>
      <c r="K216" s="212" t="s">
        <v>196</v>
      </c>
      <c r="L216" s="472"/>
      <c r="M216" s="473"/>
      <c r="N216" s="475"/>
      <c r="O216" s="477"/>
      <c r="P216" s="489">
        <f>IF('②選手情報入力'!L23="","",'②選手情報入力'!L23)</f>
      </c>
      <c r="Q216" s="490"/>
      <c r="R216" s="481"/>
    </row>
    <row r="217" spans="1:18" ht="36" customHeight="1" thickBot="1">
      <c r="A217" s="213" t="s">
        <v>197</v>
      </c>
      <c r="B217" s="214" t="s">
        <v>198</v>
      </c>
      <c r="C217" s="215"/>
      <c r="D217" s="214" t="s">
        <v>199</v>
      </c>
      <c r="E217" s="216" t="s">
        <v>200</v>
      </c>
      <c r="F217" s="214" t="s">
        <v>201</v>
      </c>
      <c r="G217" s="217" t="s">
        <v>202</v>
      </c>
      <c r="H217" s="218" t="s">
        <v>203</v>
      </c>
      <c r="J217" s="195"/>
      <c r="K217" s="213" t="s">
        <v>197</v>
      </c>
      <c r="L217" s="214" t="s">
        <v>198</v>
      </c>
      <c r="M217" s="215"/>
      <c r="N217" s="214" t="s">
        <v>199</v>
      </c>
      <c r="O217" s="216" t="s">
        <v>200</v>
      </c>
      <c r="P217" s="214" t="s">
        <v>201</v>
      </c>
      <c r="Q217" s="217" t="s">
        <v>202</v>
      </c>
      <c r="R217" s="218" t="s">
        <v>203</v>
      </c>
    </row>
    <row r="218" spans="1:18" ht="6" customHeight="1">
      <c r="A218" s="219"/>
      <c r="B218" s="220"/>
      <c r="C218" s="220"/>
      <c r="D218" s="220"/>
      <c r="E218" s="220"/>
      <c r="F218" s="220"/>
      <c r="G218" s="220"/>
      <c r="H218" s="221"/>
      <c r="J218" s="195"/>
      <c r="K218" s="219"/>
      <c r="L218" s="220"/>
      <c r="M218" s="220"/>
      <c r="N218" s="220"/>
      <c r="O218" s="220"/>
      <c r="P218" s="220"/>
      <c r="Q218" s="220"/>
      <c r="R218" s="221"/>
    </row>
    <row r="219" spans="1:18" ht="25.5" customHeight="1">
      <c r="A219" s="222" t="s">
        <v>204</v>
      </c>
      <c r="B219" s="223"/>
      <c r="C219" s="223"/>
      <c r="D219" s="223"/>
      <c r="E219" s="223"/>
      <c r="F219" s="224"/>
      <c r="G219" s="224"/>
      <c r="H219" s="225" t="s">
        <v>225</v>
      </c>
      <c r="J219" s="195"/>
      <c r="K219" s="222" t="s">
        <v>204</v>
      </c>
      <c r="L219" s="223"/>
      <c r="M219" s="223"/>
      <c r="N219" s="223"/>
      <c r="O219" s="223"/>
      <c r="P219" s="224"/>
      <c r="Q219" s="224"/>
      <c r="R219" s="225" t="s">
        <v>225</v>
      </c>
    </row>
    <row r="220" spans="1:18" ht="25.5" customHeight="1">
      <c r="A220" s="222" t="s">
        <v>205</v>
      </c>
      <c r="B220" s="223"/>
      <c r="C220" s="223"/>
      <c r="D220" s="223"/>
      <c r="E220" s="223"/>
      <c r="F220" s="224"/>
      <c r="G220" s="224"/>
      <c r="H220" s="226" t="s">
        <v>226</v>
      </c>
      <c r="J220" s="195"/>
      <c r="K220" s="222" t="s">
        <v>205</v>
      </c>
      <c r="L220" s="223"/>
      <c r="M220" s="223"/>
      <c r="N220" s="223"/>
      <c r="O220" s="223"/>
      <c r="P220" s="224"/>
      <c r="Q220" s="224"/>
      <c r="R220" s="226" t="s">
        <v>226</v>
      </c>
    </row>
    <row r="221" spans="1:18" ht="25.5" customHeight="1">
      <c r="A221" s="194" t="s">
        <v>206</v>
      </c>
      <c r="B221" s="223"/>
      <c r="C221" s="223"/>
      <c r="D221" s="223"/>
      <c r="E221" s="223"/>
      <c r="F221" s="224"/>
      <c r="G221" s="224"/>
      <c r="H221" s="227" t="s">
        <v>227</v>
      </c>
      <c r="J221" s="195"/>
      <c r="K221" s="194" t="s">
        <v>206</v>
      </c>
      <c r="L221" s="223"/>
      <c r="M221" s="223"/>
      <c r="N221" s="223"/>
      <c r="O221" s="223"/>
      <c r="P221" s="224"/>
      <c r="Q221" s="224"/>
      <c r="R221" s="227" t="s">
        <v>227</v>
      </c>
    </row>
    <row r="222" spans="1:18" ht="60.75" customHeight="1">
      <c r="A222" s="228" t="s">
        <v>299</v>
      </c>
      <c r="B222" s="229"/>
      <c r="C222" s="229"/>
      <c r="D222" s="229"/>
      <c r="E222" s="229"/>
      <c r="F222" s="230"/>
      <c r="G222" s="230"/>
      <c r="H222" s="231"/>
      <c r="I222" s="232"/>
      <c r="J222" s="233"/>
      <c r="K222" s="228" t="s">
        <v>299</v>
      </c>
      <c r="L222" s="229"/>
      <c r="M222" s="229"/>
      <c r="N222" s="229"/>
      <c r="O222" s="229"/>
      <c r="P222" s="230"/>
      <c r="Q222" s="230"/>
      <c r="R222" s="231"/>
    </row>
    <row r="223" ht="12.75" customHeight="1"/>
    <row r="224" spans="1:18" ht="26.25">
      <c r="A224" s="191" t="s">
        <v>332</v>
      </c>
      <c r="B224" s="192"/>
      <c r="C224" s="193"/>
      <c r="D224" s="193"/>
      <c r="E224" s="193"/>
      <c r="F224" s="193"/>
      <c r="G224" s="193"/>
      <c r="H224" s="193"/>
      <c r="J224" s="195"/>
      <c r="K224" s="191" t="s">
        <v>298</v>
      </c>
      <c r="L224" s="192"/>
      <c r="M224" s="193"/>
      <c r="N224" s="193"/>
      <c r="O224" s="193"/>
      <c r="P224" s="193"/>
      <c r="Q224" s="193"/>
      <c r="R224" s="193"/>
    </row>
    <row r="225" spans="1:18" s="200" customFormat="1" ht="27" customHeight="1" thickBot="1">
      <c r="A225" s="276" t="s">
        <v>255</v>
      </c>
      <c r="B225" s="196"/>
      <c r="C225" s="197"/>
      <c r="D225" s="196"/>
      <c r="E225" s="196"/>
      <c r="F225" s="198" t="s">
        <v>184</v>
      </c>
      <c r="G225" s="196"/>
      <c r="H225" s="199" t="s">
        <v>185</v>
      </c>
      <c r="J225" s="201"/>
      <c r="K225" s="276" t="s">
        <v>256</v>
      </c>
      <c r="L225" s="196"/>
      <c r="M225" s="197"/>
      <c r="N225" s="196"/>
      <c r="O225" s="196"/>
      <c r="P225" s="198" t="s">
        <v>184</v>
      </c>
      <c r="Q225" s="196"/>
      <c r="R225" s="199" t="s">
        <v>185</v>
      </c>
    </row>
    <row r="226" spans="1:18" ht="36" customHeight="1" thickBot="1">
      <c r="A226" s="278" t="s">
        <v>216</v>
      </c>
      <c r="B226" s="459">
        <f>IF('②選手情報入力'!$I$24="","",'②選手情報入力'!$I$24)</f>
      </c>
      <c r="C226" s="460"/>
      <c r="D226" s="460"/>
      <c r="E226" s="460"/>
      <c r="F226" s="460"/>
      <c r="G226" s="460"/>
      <c r="H226" s="461"/>
      <c r="J226" s="195"/>
      <c r="K226" s="278" t="s">
        <v>216</v>
      </c>
      <c r="L226" s="459">
        <f>IF('②選手情報入力'!$K$24="","",'②選手情報入力'!$K$24)</f>
      </c>
      <c r="M226" s="460"/>
      <c r="N226" s="460"/>
      <c r="O226" s="460"/>
      <c r="P226" s="460"/>
      <c r="Q226" s="460"/>
      <c r="R226" s="461"/>
    </row>
    <row r="227" spans="1:18" ht="22.5" customHeight="1">
      <c r="A227" s="279" t="s">
        <v>5</v>
      </c>
      <c r="B227" s="280" t="s">
        <v>186</v>
      </c>
      <c r="C227" s="456">
        <f>IF('②選手情報入力'!$E$24="","",'②選手情報入力'!$E$24)</f>
      </c>
      <c r="D227" s="457"/>
      <c r="E227" s="458"/>
      <c r="F227" s="281" t="s">
        <v>187</v>
      </c>
      <c r="G227" s="282"/>
      <c r="H227" s="283"/>
      <c r="J227" s="195"/>
      <c r="K227" s="279" t="s">
        <v>5</v>
      </c>
      <c r="L227" s="280" t="s">
        <v>186</v>
      </c>
      <c r="M227" s="456">
        <f>IF('②選手情報入力'!$E$24="","",'②選手情報入力'!$E$24)</f>
      </c>
      <c r="N227" s="457"/>
      <c r="O227" s="458"/>
      <c r="P227" s="281" t="s">
        <v>187</v>
      </c>
      <c r="Q227" s="282"/>
      <c r="R227" s="283"/>
    </row>
    <row r="228" spans="1:18" ht="40.5" customHeight="1" thickBot="1">
      <c r="A228" s="284">
        <f>IF('②選手情報入力'!$C$24="","",'②選手情報入力'!$C$24)</f>
      </c>
      <c r="B228" s="285" t="s">
        <v>188</v>
      </c>
      <c r="C228" s="462">
        <f>IF('②選手情報入力'!$D$24="","",'②選手情報入力'!$D$24)</f>
      </c>
      <c r="D228" s="463"/>
      <c r="E228" s="464"/>
      <c r="F228" s="465">
        <f>'①団体情報入力'!$D$5</f>
        <v>0</v>
      </c>
      <c r="G228" s="466"/>
      <c r="H228" s="467"/>
      <c r="J228" s="195"/>
      <c r="K228" s="284">
        <f>IF('②選手情報入力'!$C$24="","",'②選手情報入力'!$C$24)</f>
      </c>
      <c r="L228" s="285" t="s">
        <v>188</v>
      </c>
      <c r="M228" s="462">
        <f>IF('②選手情報入力'!$D$24="","",'②選手情報入力'!$D$24)</f>
      </c>
      <c r="N228" s="463"/>
      <c r="O228" s="464"/>
      <c r="P228" s="465">
        <f>'①団体情報入力'!$D$5</f>
        <v>0</v>
      </c>
      <c r="Q228" s="466"/>
      <c r="R228" s="467"/>
    </row>
    <row r="229" spans="1:18" ht="30.75" customHeight="1" thickBot="1">
      <c r="A229" s="286" t="s">
        <v>189</v>
      </c>
      <c r="B229" s="468">
        <f>IF('②選手情報入力'!$F$24="","",'②選手情報入力'!$F$24)</f>
      </c>
      <c r="C229" s="469"/>
      <c r="D229" s="203" t="s">
        <v>190</v>
      </c>
      <c r="E229" s="204"/>
      <c r="F229" s="205"/>
      <c r="G229" s="205"/>
      <c r="H229" s="206"/>
      <c r="J229" s="195"/>
      <c r="K229" s="286" t="s">
        <v>189</v>
      </c>
      <c r="L229" s="468">
        <f>IF('②選手情報入力'!$F$24="","",'②選手情報入力'!$F$24)</f>
      </c>
      <c r="M229" s="469"/>
      <c r="N229" s="203" t="s">
        <v>190</v>
      </c>
      <c r="O229" s="204"/>
      <c r="P229" s="205"/>
      <c r="Q229" s="205"/>
      <c r="R229" s="206"/>
    </row>
    <row r="230" spans="1:18" ht="30.75" customHeight="1">
      <c r="A230" s="207"/>
      <c r="B230" s="208" t="s">
        <v>191</v>
      </c>
      <c r="C230" s="202"/>
      <c r="D230" s="277" t="s">
        <v>224</v>
      </c>
      <c r="E230" s="209" t="s">
        <v>192</v>
      </c>
      <c r="F230" s="209" t="s">
        <v>193</v>
      </c>
      <c r="G230" s="209"/>
      <c r="H230" s="210" t="s">
        <v>194</v>
      </c>
      <c r="J230" s="195"/>
      <c r="K230" s="207"/>
      <c r="L230" s="208" t="s">
        <v>191</v>
      </c>
      <c r="M230" s="202"/>
      <c r="N230" s="277" t="s">
        <v>224</v>
      </c>
      <c r="O230" s="209" t="s">
        <v>192</v>
      </c>
      <c r="P230" s="209" t="s">
        <v>193</v>
      </c>
      <c r="Q230" s="209"/>
      <c r="R230" s="210" t="s">
        <v>194</v>
      </c>
    </row>
    <row r="231" spans="1:18" ht="27" customHeight="1">
      <c r="A231" s="211" t="s">
        <v>195</v>
      </c>
      <c r="B231" s="470"/>
      <c r="C231" s="471"/>
      <c r="D231" s="474"/>
      <c r="E231" s="476"/>
      <c r="F231" s="478" t="s">
        <v>207</v>
      </c>
      <c r="G231" s="479"/>
      <c r="H231" s="480"/>
      <c r="J231" s="195"/>
      <c r="K231" s="211" t="s">
        <v>195</v>
      </c>
      <c r="L231" s="470"/>
      <c r="M231" s="471"/>
      <c r="N231" s="474"/>
      <c r="O231" s="476"/>
      <c r="P231" s="478" t="s">
        <v>207</v>
      </c>
      <c r="Q231" s="479"/>
      <c r="R231" s="480"/>
    </row>
    <row r="232" spans="1:18" ht="38.25" customHeight="1">
      <c r="A232" s="212" t="s">
        <v>196</v>
      </c>
      <c r="B232" s="472"/>
      <c r="C232" s="473"/>
      <c r="D232" s="475"/>
      <c r="E232" s="477"/>
      <c r="F232" s="489">
        <f>IF('②選手情報入力'!J24="","",'②選手情報入力'!J24)</f>
      </c>
      <c r="G232" s="490"/>
      <c r="H232" s="481"/>
      <c r="J232" s="195"/>
      <c r="K232" s="212" t="s">
        <v>196</v>
      </c>
      <c r="L232" s="472"/>
      <c r="M232" s="473"/>
      <c r="N232" s="475"/>
      <c r="O232" s="477"/>
      <c r="P232" s="489">
        <f>IF('②選手情報入力'!L24="","",'②選手情報入力'!L24)</f>
      </c>
      <c r="Q232" s="490"/>
      <c r="R232" s="481"/>
    </row>
    <row r="233" spans="1:18" ht="36" customHeight="1" thickBot="1">
      <c r="A233" s="213" t="s">
        <v>197</v>
      </c>
      <c r="B233" s="214" t="s">
        <v>198</v>
      </c>
      <c r="C233" s="215"/>
      <c r="D233" s="214" t="s">
        <v>199</v>
      </c>
      <c r="E233" s="216" t="s">
        <v>200</v>
      </c>
      <c r="F233" s="214" t="s">
        <v>201</v>
      </c>
      <c r="G233" s="217" t="s">
        <v>202</v>
      </c>
      <c r="H233" s="218" t="s">
        <v>203</v>
      </c>
      <c r="J233" s="195"/>
      <c r="K233" s="213" t="s">
        <v>197</v>
      </c>
      <c r="L233" s="214" t="s">
        <v>198</v>
      </c>
      <c r="M233" s="215"/>
      <c r="N233" s="214" t="s">
        <v>199</v>
      </c>
      <c r="O233" s="216" t="s">
        <v>200</v>
      </c>
      <c r="P233" s="214" t="s">
        <v>201</v>
      </c>
      <c r="Q233" s="217" t="s">
        <v>202</v>
      </c>
      <c r="R233" s="218" t="s">
        <v>203</v>
      </c>
    </row>
    <row r="234" spans="1:18" ht="6" customHeight="1">
      <c r="A234" s="219"/>
      <c r="B234" s="220"/>
      <c r="C234" s="220"/>
      <c r="D234" s="220"/>
      <c r="E234" s="220"/>
      <c r="F234" s="220"/>
      <c r="G234" s="220"/>
      <c r="H234" s="221"/>
      <c r="J234" s="195"/>
      <c r="K234" s="219"/>
      <c r="L234" s="220"/>
      <c r="M234" s="220"/>
      <c r="N234" s="220"/>
      <c r="O234" s="220"/>
      <c r="P234" s="220"/>
      <c r="Q234" s="220"/>
      <c r="R234" s="221"/>
    </row>
    <row r="235" spans="1:18" ht="25.5" customHeight="1">
      <c r="A235" s="222" t="s">
        <v>204</v>
      </c>
      <c r="B235" s="223"/>
      <c r="C235" s="223"/>
      <c r="D235" s="223"/>
      <c r="E235" s="223"/>
      <c r="F235" s="224"/>
      <c r="G235" s="224"/>
      <c r="H235" s="225" t="s">
        <v>225</v>
      </c>
      <c r="J235" s="195"/>
      <c r="K235" s="222" t="s">
        <v>204</v>
      </c>
      <c r="L235" s="223"/>
      <c r="M235" s="223"/>
      <c r="N235" s="223"/>
      <c r="O235" s="223"/>
      <c r="P235" s="224"/>
      <c r="Q235" s="224"/>
      <c r="R235" s="225" t="s">
        <v>225</v>
      </c>
    </row>
    <row r="236" spans="1:18" ht="25.5" customHeight="1">
      <c r="A236" s="222" t="s">
        <v>205</v>
      </c>
      <c r="B236" s="223"/>
      <c r="C236" s="223"/>
      <c r="D236" s="223"/>
      <c r="E236" s="223"/>
      <c r="F236" s="224"/>
      <c r="G236" s="224"/>
      <c r="H236" s="226" t="s">
        <v>226</v>
      </c>
      <c r="J236" s="195"/>
      <c r="K236" s="222" t="s">
        <v>205</v>
      </c>
      <c r="L236" s="223"/>
      <c r="M236" s="223"/>
      <c r="N236" s="223"/>
      <c r="O236" s="223"/>
      <c r="P236" s="224"/>
      <c r="Q236" s="224"/>
      <c r="R236" s="226" t="s">
        <v>226</v>
      </c>
    </row>
    <row r="237" spans="1:18" ht="25.5" customHeight="1">
      <c r="A237" s="194" t="s">
        <v>206</v>
      </c>
      <c r="B237" s="223"/>
      <c r="C237" s="223"/>
      <c r="D237" s="223"/>
      <c r="E237" s="223"/>
      <c r="F237" s="224"/>
      <c r="G237" s="224"/>
      <c r="H237" s="227" t="s">
        <v>227</v>
      </c>
      <c r="J237" s="195"/>
      <c r="K237" s="194" t="s">
        <v>206</v>
      </c>
      <c r="L237" s="223"/>
      <c r="M237" s="223"/>
      <c r="N237" s="223"/>
      <c r="O237" s="223"/>
      <c r="P237" s="224"/>
      <c r="Q237" s="224"/>
      <c r="R237" s="227" t="s">
        <v>227</v>
      </c>
    </row>
    <row r="238" spans="1:18" ht="60.75" customHeight="1">
      <c r="A238" s="228" t="s">
        <v>299</v>
      </c>
      <c r="B238" s="229"/>
      <c r="C238" s="229"/>
      <c r="D238" s="229"/>
      <c r="E238" s="229"/>
      <c r="F238" s="230"/>
      <c r="G238" s="230"/>
      <c r="H238" s="231"/>
      <c r="I238" s="232"/>
      <c r="J238" s="233"/>
      <c r="K238" s="228" t="s">
        <v>299</v>
      </c>
      <c r="L238" s="229"/>
      <c r="M238" s="229"/>
      <c r="N238" s="229"/>
      <c r="O238" s="229"/>
      <c r="P238" s="230"/>
      <c r="Q238" s="230"/>
      <c r="R238" s="231"/>
    </row>
    <row r="239" spans="10:11" ht="64.5" customHeight="1">
      <c r="J239" s="195"/>
      <c r="K239" s="234"/>
    </row>
    <row r="240" spans="1:18" ht="26.25">
      <c r="A240" s="191" t="s">
        <v>332</v>
      </c>
      <c r="B240" s="192"/>
      <c r="C240" s="193"/>
      <c r="D240" s="193"/>
      <c r="E240" s="193"/>
      <c r="F240" s="193"/>
      <c r="G240" s="193"/>
      <c r="H240" s="193"/>
      <c r="J240" s="195"/>
      <c r="K240" s="191" t="s">
        <v>332</v>
      </c>
      <c r="L240" s="192"/>
      <c r="M240" s="193"/>
      <c r="N240" s="193"/>
      <c r="O240" s="193"/>
      <c r="P240" s="193"/>
      <c r="Q240" s="193"/>
      <c r="R240" s="193"/>
    </row>
    <row r="241" spans="1:18" s="200" customFormat="1" ht="27" customHeight="1" thickBot="1">
      <c r="A241" s="276" t="s">
        <v>257</v>
      </c>
      <c r="B241" s="196"/>
      <c r="C241" s="197"/>
      <c r="D241" s="196"/>
      <c r="E241" s="196"/>
      <c r="F241" s="198" t="s">
        <v>184</v>
      </c>
      <c r="G241" s="196"/>
      <c r="H241" s="199" t="s">
        <v>185</v>
      </c>
      <c r="J241" s="201"/>
      <c r="K241" s="276" t="s">
        <v>258</v>
      </c>
      <c r="L241" s="196"/>
      <c r="M241" s="197"/>
      <c r="N241" s="196"/>
      <c r="O241" s="196"/>
      <c r="P241" s="198" t="s">
        <v>184</v>
      </c>
      <c r="Q241" s="196"/>
      <c r="R241" s="199" t="s">
        <v>185</v>
      </c>
    </row>
    <row r="242" spans="1:18" ht="36" customHeight="1" thickBot="1">
      <c r="A242" s="278" t="s">
        <v>216</v>
      </c>
      <c r="B242" s="459">
        <f>IF('②選手情報入力'!$I$25="","",'②選手情報入力'!$I$25)</f>
      </c>
      <c r="C242" s="460"/>
      <c r="D242" s="460"/>
      <c r="E242" s="460"/>
      <c r="F242" s="460"/>
      <c r="G242" s="460"/>
      <c r="H242" s="461"/>
      <c r="J242" s="195"/>
      <c r="K242" s="278" t="s">
        <v>216</v>
      </c>
      <c r="L242" s="459">
        <f>IF('②選手情報入力'!$K$25="","",'②選手情報入力'!$K$25)</f>
      </c>
      <c r="M242" s="460"/>
      <c r="N242" s="460"/>
      <c r="O242" s="460"/>
      <c r="P242" s="460"/>
      <c r="Q242" s="460"/>
      <c r="R242" s="461"/>
    </row>
    <row r="243" spans="1:18" ht="22.5" customHeight="1">
      <c r="A243" s="279" t="s">
        <v>5</v>
      </c>
      <c r="B243" s="280" t="s">
        <v>186</v>
      </c>
      <c r="C243" s="456">
        <f>IF('②選手情報入力'!$E$25="","",'②選手情報入力'!$E$25)</f>
      </c>
      <c r="D243" s="457"/>
      <c r="E243" s="458"/>
      <c r="F243" s="281" t="s">
        <v>187</v>
      </c>
      <c r="G243" s="282"/>
      <c r="H243" s="283"/>
      <c r="J243" s="195"/>
      <c r="K243" s="279" t="s">
        <v>5</v>
      </c>
      <c r="L243" s="280" t="s">
        <v>186</v>
      </c>
      <c r="M243" s="456">
        <f>IF('②選手情報入力'!$E$25="","",'②選手情報入力'!$E$25)</f>
      </c>
      <c r="N243" s="457"/>
      <c r="O243" s="458"/>
      <c r="P243" s="281" t="s">
        <v>187</v>
      </c>
      <c r="Q243" s="282"/>
      <c r="R243" s="283"/>
    </row>
    <row r="244" spans="1:18" ht="40.5" customHeight="1" thickBot="1">
      <c r="A244" s="284">
        <f>IF('②選手情報入力'!$C$25="","",'②選手情報入力'!$C$25)</f>
      </c>
      <c r="B244" s="285" t="s">
        <v>188</v>
      </c>
      <c r="C244" s="462">
        <f>IF('②選手情報入力'!$D$25="","",'②選手情報入力'!$D$25)</f>
      </c>
      <c r="D244" s="463"/>
      <c r="E244" s="464"/>
      <c r="F244" s="465">
        <f>'①団体情報入力'!$D$5</f>
        <v>0</v>
      </c>
      <c r="G244" s="466"/>
      <c r="H244" s="467"/>
      <c r="J244" s="195"/>
      <c r="K244" s="284">
        <f>IF('②選手情報入力'!$C$25="","",'②選手情報入力'!$C$25)</f>
      </c>
      <c r="L244" s="285" t="s">
        <v>188</v>
      </c>
      <c r="M244" s="462">
        <f>IF('②選手情報入力'!$D$25="","",'②選手情報入力'!$D$25)</f>
      </c>
      <c r="N244" s="463"/>
      <c r="O244" s="464"/>
      <c r="P244" s="465">
        <f>'①団体情報入力'!$D$5</f>
        <v>0</v>
      </c>
      <c r="Q244" s="466"/>
      <c r="R244" s="467"/>
    </row>
    <row r="245" spans="1:18" ht="30.75" customHeight="1" thickBot="1">
      <c r="A245" s="286" t="s">
        <v>189</v>
      </c>
      <c r="B245" s="468">
        <f>IF('②選手情報入力'!$F$25="","",'②選手情報入力'!$F$25)</f>
      </c>
      <c r="C245" s="469"/>
      <c r="D245" s="203" t="s">
        <v>190</v>
      </c>
      <c r="E245" s="204"/>
      <c r="F245" s="205"/>
      <c r="G245" s="205"/>
      <c r="H245" s="206"/>
      <c r="J245" s="195"/>
      <c r="K245" s="286" t="s">
        <v>189</v>
      </c>
      <c r="L245" s="468">
        <f>IF('②選手情報入力'!$F$25="","",'②選手情報入力'!$F$25)</f>
      </c>
      <c r="M245" s="469"/>
      <c r="N245" s="203" t="s">
        <v>190</v>
      </c>
      <c r="O245" s="204"/>
      <c r="P245" s="205"/>
      <c r="Q245" s="205"/>
      <c r="R245" s="206"/>
    </row>
    <row r="246" spans="1:18" ht="30.75" customHeight="1">
      <c r="A246" s="207"/>
      <c r="B246" s="208" t="s">
        <v>191</v>
      </c>
      <c r="C246" s="202"/>
      <c r="D246" s="277" t="s">
        <v>228</v>
      </c>
      <c r="E246" s="209" t="s">
        <v>192</v>
      </c>
      <c r="F246" s="209" t="s">
        <v>193</v>
      </c>
      <c r="G246" s="209"/>
      <c r="H246" s="210" t="s">
        <v>194</v>
      </c>
      <c r="J246" s="195"/>
      <c r="K246" s="207"/>
      <c r="L246" s="208" t="s">
        <v>191</v>
      </c>
      <c r="M246" s="202"/>
      <c r="N246" s="277" t="s">
        <v>228</v>
      </c>
      <c r="O246" s="209" t="s">
        <v>192</v>
      </c>
      <c r="P246" s="209" t="s">
        <v>193</v>
      </c>
      <c r="Q246" s="209"/>
      <c r="R246" s="210" t="s">
        <v>194</v>
      </c>
    </row>
    <row r="247" spans="1:18" ht="27" customHeight="1">
      <c r="A247" s="211" t="s">
        <v>195</v>
      </c>
      <c r="B247" s="470"/>
      <c r="C247" s="471"/>
      <c r="D247" s="474"/>
      <c r="E247" s="476"/>
      <c r="F247" s="478" t="s">
        <v>207</v>
      </c>
      <c r="G247" s="479"/>
      <c r="H247" s="480"/>
      <c r="J247" s="195"/>
      <c r="K247" s="211" t="s">
        <v>195</v>
      </c>
      <c r="L247" s="470"/>
      <c r="M247" s="471"/>
      <c r="N247" s="474"/>
      <c r="O247" s="476"/>
      <c r="P247" s="478" t="s">
        <v>207</v>
      </c>
      <c r="Q247" s="479"/>
      <c r="R247" s="480"/>
    </row>
    <row r="248" spans="1:18" ht="38.25" customHeight="1">
      <c r="A248" s="212" t="s">
        <v>196</v>
      </c>
      <c r="B248" s="472"/>
      <c r="C248" s="473"/>
      <c r="D248" s="475"/>
      <c r="E248" s="477"/>
      <c r="F248" s="489">
        <f>IF('②選手情報入力'!J25="","",'②選手情報入力'!J25)</f>
      </c>
      <c r="G248" s="490"/>
      <c r="H248" s="481"/>
      <c r="J248" s="195"/>
      <c r="K248" s="212" t="s">
        <v>196</v>
      </c>
      <c r="L248" s="472"/>
      <c r="M248" s="473"/>
      <c r="N248" s="475"/>
      <c r="O248" s="477"/>
      <c r="P248" s="489">
        <f>IF('②選手情報入力'!L25="","",'②選手情報入力'!L25)</f>
      </c>
      <c r="Q248" s="490"/>
      <c r="R248" s="481"/>
    </row>
    <row r="249" spans="1:18" ht="36" customHeight="1" thickBot="1">
      <c r="A249" s="213" t="s">
        <v>197</v>
      </c>
      <c r="B249" s="214" t="s">
        <v>198</v>
      </c>
      <c r="C249" s="215"/>
      <c r="D249" s="214" t="s">
        <v>199</v>
      </c>
      <c r="E249" s="216" t="s">
        <v>200</v>
      </c>
      <c r="F249" s="214" t="s">
        <v>201</v>
      </c>
      <c r="G249" s="217" t="s">
        <v>202</v>
      </c>
      <c r="H249" s="218" t="s">
        <v>203</v>
      </c>
      <c r="J249" s="195"/>
      <c r="K249" s="213" t="s">
        <v>197</v>
      </c>
      <c r="L249" s="214" t="s">
        <v>198</v>
      </c>
      <c r="M249" s="215"/>
      <c r="N249" s="214" t="s">
        <v>199</v>
      </c>
      <c r="O249" s="216" t="s">
        <v>200</v>
      </c>
      <c r="P249" s="214" t="s">
        <v>201</v>
      </c>
      <c r="Q249" s="217" t="s">
        <v>202</v>
      </c>
      <c r="R249" s="218" t="s">
        <v>203</v>
      </c>
    </row>
    <row r="250" spans="1:18" ht="6" customHeight="1">
      <c r="A250" s="219"/>
      <c r="B250" s="220"/>
      <c r="C250" s="220"/>
      <c r="D250" s="220"/>
      <c r="E250" s="220"/>
      <c r="F250" s="220"/>
      <c r="G250" s="220"/>
      <c r="H250" s="221"/>
      <c r="J250" s="195"/>
      <c r="K250" s="219"/>
      <c r="L250" s="220"/>
      <c r="M250" s="220"/>
      <c r="N250" s="220"/>
      <c r="O250" s="220"/>
      <c r="P250" s="220"/>
      <c r="Q250" s="220"/>
      <c r="R250" s="221"/>
    </row>
    <row r="251" spans="1:18" ht="25.5" customHeight="1">
      <c r="A251" s="222" t="s">
        <v>204</v>
      </c>
      <c r="B251" s="223"/>
      <c r="C251" s="223"/>
      <c r="D251" s="223"/>
      <c r="E251" s="223"/>
      <c r="F251" s="224"/>
      <c r="G251" s="224"/>
      <c r="H251" s="225" t="s">
        <v>225</v>
      </c>
      <c r="J251" s="195"/>
      <c r="K251" s="222" t="s">
        <v>204</v>
      </c>
      <c r="L251" s="223"/>
      <c r="M251" s="223"/>
      <c r="N251" s="223"/>
      <c r="O251" s="223"/>
      <c r="P251" s="224"/>
      <c r="Q251" s="224"/>
      <c r="R251" s="225" t="s">
        <v>225</v>
      </c>
    </row>
    <row r="252" spans="1:18" ht="25.5" customHeight="1">
      <c r="A252" s="222" t="s">
        <v>205</v>
      </c>
      <c r="B252" s="223"/>
      <c r="C252" s="223"/>
      <c r="D252" s="223"/>
      <c r="E252" s="223"/>
      <c r="F252" s="224"/>
      <c r="G252" s="224"/>
      <c r="H252" s="226" t="s">
        <v>226</v>
      </c>
      <c r="J252" s="195"/>
      <c r="K252" s="222" t="s">
        <v>205</v>
      </c>
      <c r="L252" s="223"/>
      <c r="M252" s="223"/>
      <c r="N252" s="223"/>
      <c r="O252" s="223"/>
      <c r="P252" s="224"/>
      <c r="Q252" s="224"/>
      <c r="R252" s="226" t="s">
        <v>226</v>
      </c>
    </row>
    <row r="253" spans="1:18" ht="25.5" customHeight="1">
      <c r="A253" s="194" t="s">
        <v>206</v>
      </c>
      <c r="B253" s="223"/>
      <c r="C253" s="223"/>
      <c r="D253" s="223"/>
      <c r="E253" s="223"/>
      <c r="F253" s="224"/>
      <c r="G253" s="224"/>
      <c r="H253" s="227" t="s">
        <v>227</v>
      </c>
      <c r="J253" s="195"/>
      <c r="K253" s="194" t="s">
        <v>206</v>
      </c>
      <c r="L253" s="223"/>
      <c r="M253" s="223"/>
      <c r="N253" s="223"/>
      <c r="O253" s="223"/>
      <c r="P253" s="224"/>
      <c r="Q253" s="224"/>
      <c r="R253" s="227" t="s">
        <v>227</v>
      </c>
    </row>
    <row r="254" spans="1:18" ht="60.75" customHeight="1">
      <c r="A254" s="228" t="s">
        <v>299</v>
      </c>
      <c r="B254" s="229"/>
      <c r="C254" s="229"/>
      <c r="D254" s="229"/>
      <c r="E254" s="229"/>
      <c r="F254" s="230"/>
      <c r="G254" s="230"/>
      <c r="H254" s="231"/>
      <c r="I254" s="232"/>
      <c r="J254" s="233"/>
      <c r="K254" s="228" t="s">
        <v>299</v>
      </c>
      <c r="L254" s="229"/>
      <c r="M254" s="229"/>
      <c r="N254" s="229"/>
      <c r="O254" s="229"/>
      <c r="P254" s="230"/>
      <c r="Q254" s="230"/>
      <c r="R254" s="231"/>
    </row>
  </sheetData>
  <sheetProtection sheet="1" objects="1" scenarios="1"/>
  <mergeCells count="352">
    <mergeCell ref="C243:E243"/>
    <mergeCell ref="M243:O243"/>
    <mergeCell ref="C244:E244"/>
    <mergeCell ref="F244:H244"/>
    <mergeCell ref="M244:O244"/>
    <mergeCell ref="P244:R244"/>
    <mergeCell ref="B245:C245"/>
    <mergeCell ref="L245:M245"/>
    <mergeCell ref="B247:C248"/>
    <mergeCell ref="D247:D248"/>
    <mergeCell ref="E247:E248"/>
    <mergeCell ref="F247:G247"/>
    <mergeCell ref="H247:H248"/>
    <mergeCell ref="L247:M248"/>
    <mergeCell ref="N247:N248"/>
    <mergeCell ref="O247:O248"/>
    <mergeCell ref="P247:Q247"/>
    <mergeCell ref="R247:R248"/>
    <mergeCell ref="F248:G248"/>
    <mergeCell ref="P248:Q248"/>
    <mergeCell ref="O231:O232"/>
    <mergeCell ref="P231:Q231"/>
    <mergeCell ref="R231:R232"/>
    <mergeCell ref="F232:G232"/>
    <mergeCell ref="P232:Q232"/>
    <mergeCell ref="B242:H242"/>
    <mergeCell ref="L242:R242"/>
    <mergeCell ref="N231:N232"/>
    <mergeCell ref="B229:C229"/>
    <mergeCell ref="L229:M229"/>
    <mergeCell ref="B231:C232"/>
    <mergeCell ref="D231:D232"/>
    <mergeCell ref="E231:E232"/>
    <mergeCell ref="F231:G231"/>
    <mergeCell ref="H231:H232"/>
    <mergeCell ref="L231:M232"/>
    <mergeCell ref="C227:E227"/>
    <mergeCell ref="M227:O227"/>
    <mergeCell ref="C228:E228"/>
    <mergeCell ref="F228:H228"/>
    <mergeCell ref="M228:O228"/>
    <mergeCell ref="P228:R228"/>
    <mergeCell ref="B226:H226"/>
    <mergeCell ref="L226:R226"/>
    <mergeCell ref="C211:E211"/>
    <mergeCell ref="M211:O211"/>
    <mergeCell ref="C212:E212"/>
    <mergeCell ref="F212:H212"/>
    <mergeCell ref="M212:O212"/>
    <mergeCell ref="P212:R212"/>
    <mergeCell ref="B213:C213"/>
    <mergeCell ref="L213:M213"/>
    <mergeCell ref="B215:C216"/>
    <mergeCell ref="D215:D216"/>
    <mergeCell ref="E215:E216"/>
    <mergeCell ref="F215:G215"/>
    <mergeCell ref="H215:H216"/>
    <mergeCell ref="L215:M216"/>
    <mergeCell ref="N215:N216"/>
    <mergeCell ref="O215:O216"/>
    <mergeCell ref="P215:Q215"/>
    <mergeCell ref="R215:R216"/>
    <mergeCell ref="F216:G216"/>
    <mergeCell ref="P216:Q216"/>
    <mergeCell ref="O199:O200"/>
    <mergeCell ref="P199:Q199"/>
    <mergeCell ref="R199:R200"/>
    <mergeCell ref="F200:G200"/>
    <mergeCell ref="P200:Q200"/>
    <mergeCell ref="B210:H210"/>
    <mergeCell ref="L210:R210"/>
    <mergeCell ref="N199:N200"/>
    <mergeCell ref="B197:C197"/>
    <mergeCell ref="L197:M197"/>
    <mergeCell ref="B199:C200"/>
    <mergeCell ref="D199:D200"/>
    <mergeCell ref="E199:E200"/>
    <mergeCell ref="F199:G199"/>
    <mergeCell ref="H199:H200"/>
    <mergeCell ref="L199:M200"/>
    <mergeCell ref="C195:E195"/>
    <mergeCell ref="M195:O195"/>
    <mergeCell ref="C196:E196"/>
    <mergeCell ref="F196:H196"/>
    <mergeCell ref="M196:O196"/>
    <mergeCell ref="P196:R196"/>
    <mergeCell ref="B194:H194"/>
    <mergeCell ref="L194:R194"/>
    <mergeCell ref="C179:E179"/>
    <mergeCell ref="M179:O179"/>
    <mergeCell ref="C180:E180"/>
    <mergeCell ref="F180:H180"/>
    <mergeCell ref="M180:O180"/>
    <mergeCell ref="P180:R180"/>
    <mergeCell ref="B181:C181"/>
    <mergeCell ref="L181:M181"/>
    <mergeCell ref="B183:C184"/>
    <mergeCell ref="D183:D184"/>
    <mergeCell ref="E183:E184"/>
    <mergeCell ref="F183:G183"/>
    <mergeCell ref="H183:H184"/>
    <mergeCell ref="L183:M184"/>
    <mergeCell ref="N183:N184"/>
    <mergeCell ref="O183:O184"/>
    <mergeCell ref="P183:Q183"/>
    <mergeCell ref="R183:R184"/>
    <mergeCell ref="F184:G184"/>
    <mergeCell ref="P184:Q184"/>
    <mergeCell ref="O167:O168"/>
    <mergeCell ref="P167:Q167"/>
    <mergeCell ref="R167:R168"/>
    <mergeCell ref="F168:G168"/>
    <mergeCell ref="P168:Q168"/>
    <mergeCell ref="B178:H178"/>
    <mergeCell ref="L178:R178"/>
    <mergeCell ref="N167:N168"/>
    <mergeCell ref="B165:C165"/>
    <mergeCell ref="L165:M165"/>
    <mergeCell ref="B167:C168"/>
    <mergeCell ref="D167:D168"/>
    <mergeCell ref="E167:E168"/>
    <mergeCell ref="F167:G167"/>
    <mergeCell ref="H167:H168"/>
    <mergeCell ref="L167:M168"/>
    <mergeCell ref="C163:E163"/>
    <mergeCell ref="M163:O163"/>
    <mergeCell ref="C164:E164"/>
    <mergeCell ref="F164:H164"/>
    <mergeCell ref="M164:O164"/>
    <mergeCell ref="P164:R164"/>
    <mergeCell ref="B162:H162"/>
    <mergeCell ref="L162:R162"/>
    <mergeCell ref="C147:E147"/>
    <mergeCell ref="M147:O147"/>
    <mergeCell ref="C148:E148"/>
    <mergeCell ref="F148:H148"/>
    <mergeCell ref="M148:O148"/>
    <mergeCell ref="P148:R148"/>
    <mergeCell ref="B149:C149"/>
    <mergeCell ref="L149:M149"/>
    <mergeCell ref="B151:C152"/>
    <mergeCell ref="D151:D152"/>
    <mergeCell ref="E151:E152"/>
    <mergeCell ref="F151:G151"/>
    <mergeCell ref="H151:H152"/>
    <mergeCell ref="L151:M152"/>
    <mergeCell ref="N151:N152"/>
    <mergeCell ref="O151:O152"/>
    <mergeCell ref="P151:Q151"/>
    <mergeCell ref="R151:R152"/>
    <mergeCell ref="F152:G152"/>
    <mergeCell ref="P152:Q152"/>
    <mergeCell ref="O135:O136"/>
    <mergeCell ref="P135:Q135"/>
    <mergeCell ref="R135:R136"/>
    <mergeCell ref="F136:G136"/>
    <mergeCell ref="P136:Q136"/>
    <mergeCell ref="B146:H146"/>
    <mergeCell ref="L146:R146"/>
    <mergeCell ref="N135:N136"/>
    <mergeCell ref="B133:C133"/>
    <mergeCell ref="L133:M133"/>
    <mergeCell ref="B135:C136"/>
    <mergeCell ref="D135:D136"/>
    <mergeCell ref="E135:E136"/>
    <mergeCell ref="F135:G135"/>
    <mergeCell ref="H135:H136"/>
    <mergeCell ref="L135:M136"/>
    <mergeCell ref="C131:E131"/>
    <mergeCell ref="M131:O131"/>
    <mergeCell ref="C132:E132"/>
    <mergeCell ref="F132:H132"/>
    <mergeCell ref="M132:O132"/>
    <mergeCell ref="P132:R132"/>
    <mergeCell ref="B130:H130"/>
    <mergeCell ref="L130:R130"/>
    <mergeCell ref="B35:H35"/>
    <mergeCell ref="L35:R35"/>
    <mergeCell ref="B51:H51"/>
    <mergeCell ref="L51:R51"/>
    <mergeCell ref="B67:H67"/>
    <mergeCell ref="L67:R67"/>
    <mergeCell ref="B83:H83"/>
    <mergeCell ref="L83:R83"/>
    <mergeCell ref="B99:H99"/>
    <mergeCell ref="L99:R99"/>
    <mergeCell ref="N120:N121"/>
    <mergeCell ref="O120:O121"/>
    <mergeCell ref="P120:Q120"/>
    <mergeCell ref="R120:R121"/>
    <mergeCell ref="F121:G121"/>
    <mergeCell ref="P121:Q121"/>
    <mergeCell ref="B120:C121"/>
    <mergeCell ref="D120:D121"/>
    <mergeCell ref="E120:E121"/>
    <mergeCell ref="F120:G120"/>
    <mergeCell ref="H120:H121"/>
    <mergeCell ref="L120:M121"/>
    <mergeCell ref="C117:E117"/>
    <mergeCell ref="F117:H117"/>
    <mergeCell ref="M117:O117"/>
    <mergeCell ref="P117:R117"/>
    <mergeCell ref="B118:C118"/>
    <mergeCell ref="L118:M118"/>
    <mergeCell ref="C116:E116"/>
    <mergeCell ref="M116:O116"/>
    <mergeCell ref="B115:H115"/>
    <mergeCell ref="L115:R115"/>
    <mergeCell ref="N104:N105"/>
    <mergeCell ref="O104:O105"/>
    <mergeCell ref="P104:Q104"/>
    <mergeCell ref="R104:R105"/>
    <mergeCell ref="F105:G105"/>
    <mergeCell ref="P105:Q105"/>
    <mergeCell ref="B104:C105"/>
    <mergeCell ref="D104:D105"/>
    <mergeCell ref="E104:E105"/>
    <mergeCell ref="F104:G104"/>
    <mergeCell ref="H104:H105"/>
    <mergeCell ref="L104:M105"/>
    <mergeCell ref="C101:E101"/>
    <mergeCell ref="F101:H101"/>
    <mergeCell ref="M101:O101"/>
    <mergeCell ref="P101:R101"/>
    <mergeCell ref="B102:C102"/>
    <mergeCell ref="L102:M102"/>
    <mergeCell ref="C100:E100"/>
    <mergeCell ref="M100:O100"/>
    <mergeCell ref="N88:N89"/>
    <mergeCell ref="O88:O89"/>
    <mergeCell ref="P88:Q88"/>
    <mergeCell ref="R88:R89"/>
    <mergeCell ref="F89:G89"/>
    <mergeCell ref="P89:Q89"/>
    <mergeCell ref="B88:C89"/>
    <mergeCell ref="D88:D89"/>
    <mergeCell ref="E88:E89"/>
    <mergeCell ref="F88:G88"/>
    <mergeCell ref="H88:H89"/>
    <mergeCell ref="L88:M89"/>
    <mergeCell ref="C85:E85"/>
    <mergeCell ref="F85:H85"/>
    <mergeCell ref="M85:O85"/>
    <mergeCell ref="P85:R85"/>
    <mergeCell ref="B86:C86"/>
    <mergeCell ref="L86:M86"/>
    <mergeCell ref="C84:E84"/>
    <mergeCell ref="M84:O84"/>
    <mergeCell ref="N72:N73"/>
    <mergeCell ref="O72:O73"/>
    <mergeCell ref="P72:Q72"/>
    <mergeCell ref="R72:R73"/>
    <mergeCell ref="F73:G73"/>
    <mergeCell ref="P73:Q73"/>
    <mergeCell ref="B72:C73"/>
    <mergeCell ref="D72:D73"/>
    <mergeCell ref="E72:E73"/>
    <mergeCell ref="F72:G72"/>
    <mergeCell ref="H72:H73"/>
    <mergeCell ref="L72:M73"/>
    <mergeCell ref="C69:E69"/>
    <mergeCell ref="F69:H69"/>
    <mergeCell ref="M69:O69"/>
    <mergeCell ref="P69:R69"/>
    <mergeCell ref="B70:C70"/>
    <mergeCell ref="L70:M70"/>
    <mergeCell ref="P37:R37"/>
    <mergeCell ref="C68:E68"/>
    <mergeCell ref="M68:O68"/>
    <mergeCell ref="N56:N57"/>
    <mergeCell ref="O56:O57"/>
    <mergeCell ref="P56:Q56"/>
    <mergeCell ref="R56:R57"/>
    <mergeCell ref="F57:G57"/>
    <mergeCell ref="P57:Q57"/>
    <mergeCell ref="E40:E41"/>
    <mergeCell ref="H40:H41"/>
    <mergeCell ref="L40:M41"/>
    <mergeCell ref="C36:E36"/>
    <mergeCell ref="M36:O36"/>
    <mergeCell ref="C37:E37"/>
    <mergeCell ref="F37:H37"/>
    <mergeCell ref="M37:O37"/>
    <mergeCell ref="C53:E53"/>
    <mergeCell ref="F53:H53"/>
    <mergeCell ref="M53:O53"/>
    <mergeCell ref="P53:R53"/>
    <mergeCell ref="F40:G40"/>
    <mergeCell ref="P40:Q40"/>
    <mergeCell ref="F41:G41"/>
    <mergeCell ref="O40:O41"/>
    <mergeCell ref="R40:R41"/>
    <mergeCell ref="B40:C41"/>
    <mergeCell ref="B54:C54"/>
    <mergeCell ref="L54:M54"/>
    <mergeCell ref="B56:C57"/>
    <mergeCell ref="D56:D57"/>
    <mergeCell ref="E56:E57"/>
    <mergeCell ref="F56:G56"/>
    <mergeCell ref="H56:H57"/>
    <mergeCell ref="L56:M57"/>
    <mergeCell ref="P41:Q41"/>
    <mergeCell ref="C52:E52"/>
    <mergeCell ref="M52:O52"/>
    <mergeCell ref="N24:N25"/>
    <mergeCell ref="O24:O25"/>
    <mergeCell ref="P24:Q24"/>
    <mergeCell ref="N40:N41"/>
    <mergeCell ref="B38:C38"/>
    <mergeCell ref="L38:M38"/>
    <mergeCell ref="D40:D41"/>
    <mergeCell ref="R24:R25"/>
    <mergeCell ref="F25:G25"/>
    <mergeCell ref="P25:Q25"/>
    <mergeCell ref="B24:C25"/>
    <mergeCell ref="D24:D25"/>
    <mergeCell ref="E24:E25"/>
    <mergeCell ref="F24:G24"/>
    <mergeCell ref="H24:H25"/>
    <mergeCell ref="L24:M25"/>
    <mergeCell ref="C21:E21"/>
    <mergeCell ref="F21:H21"/>
    <mergeCell ref="M21:O21"/>
    <mergeCell ref="P21:R21"/>
    <mergeCell ref="B22:C22"/>
    <mergeCell ref="L22:M22"/>
    <mergeCell ref="C20:E20"/>
    <mergeCell ref="M20:O20"/>
    <mergeCell ref="B19:H19"/>
    <mergeCell ref="L19:R19"/>
    <mergeCell ref="N8:N9"/>
    <mergeCell ref="O8:O9"/>
    <mergeCell ref="P8:Q8"/>
    <mergeCell ref="R8:R9"/>
    <mergeCell ref="F9:G9"/>
    <mergeCell ref="P9:Q9"/>
    <mergeCell ref="B6:C6"/>
    <mergeCell ref="L6:M6"/>
    <mergeCell ref="B8:C9"/>
    <mergeCell ref="D8:D9"/>
    <mergeCell ref="E8:E9"/>
    <mergeCell ref="F8:G8"/>
    <mergeCell ref="H8:H9"/>
    <mergeCell ref="L8:M9"/>
    <mergeCell ref="C4:E4"/>
    <mergeCell ref="M4:O4"/>
    <mergeCell ref="B3:H3"/>
    <mergeCell ref="L3:R3"/>
    <mergeCell ref="C5:E5"/>
    <mergeCell ref="F5:H5"/>
    <mergeCell ref="M5:O5"/>
    <mergeCell ref="P5:R5"/>
  </mergeCells>
  <dataValidations count="1">
    <dataValidation allowBlank="1" showInputMessage="1" showErrorMessage="1" imeMode="off" sqref="D8:D9 N8:N9 D24:D25 N24:N25 D40:D41 N40:N41 D56:D57 N56:N57 D72:D73 N72:N73 D88:D89 N88:N89 D120:D121 D104:D105 N104:N105 N120:N121 D135:D136 N135:N136 D151:D152 N151:N152 D167:D168 N167:N168 D183:D184 N183:N184 D199:D200 N199:N200 D231:D232 N231:N232 D247:D248 N247:N248 D215:D216 N215:N216"/>
  </dataValidations>
  <printOptions horizontalCentered="1" verticalCentered="1"/>
  <pageMargins left="0.5905511811023623" right="0.5905511811023623" top="0.5905511811023623" bottom="0.5905511811023623" header="0.5118110236220472" footer="0.5118110236220472"/>
  <pageSetup fitToHeight="0" fitToWidth="1" horizontalDpi="360" verticalDpi="360" orientation="landscape" paperSize="9" scale="52" r:id="rId4"/>
  <rowBreaks count="7" manualBreakCount="7">
    <brk id="31" max="17" man="1"/>
    <brk id="63" max="17" man="1"/>
    <brk id="95" max="17" man="1"/>
    <brk id="127" max="17" man="1"/>
    <brk id="158" max="17" man="1"/>
    <brk id="190" max="17" man="1"/>
    <brk id="222" max="17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.57421875" style="13" bestFit="1" customWidth="1"/>
    <col min="2" max="2" width="6.00390625" style="2" bestFit="1" customWidth="1"/>
    <col min="3" max="3" width="15.00390625" style="2" customWidth="1"/>
    <col min="4" max="5" width="3.7109375" style="2" customWidth="1"/>
    <col min="6" max="6" width="13.7109375" style="13" customWidth="1"/>
    <col min="7" max="7" width="9.421875" style="2" customWidth="1"/>
    <col min="8" max="8" width="13.7109375" style="13" customWidth="1"/>
    <col min="9" max="9" width="9.421875" style="2" customWidth="1"/>
    <col min="10" max="16384" width="9.00390625" style="13" customWidth="1"/>
  </cols>
  <sheetData>
    <row r="1" ht="17.25">
      <c r="A1" s="11" t="s">
        <v>129</v>
      </c>
    </row>
    <row r="2" spans="4:8" ht="14.25">
      <c r="D2" s="15" t="s">
        <v>137</v>
      </c>
      <c r="E2" s="497" t="str">
        <f>'注意事項'!C3&amp;'注意事項'!F3</f>
        <v>国体選手選考春季選抜競技会</v>
      </c>
      <c r="F2" s="497"/>
      <c r="G2" s="497"/>
      <c r="H2" s="497"/>
    </row>
    <row r="3" ht="18.75" customHeight="1" thickBot="1"/>
    <row r="4" spans="2:9" s="87" customFormat="1" ht="16.5" customHeight="1">
      <c r="B4" s="491" t="s">
        <v>131</v>
      </c>
      <c r="C4" s="98" t="s">
        <v>132</v>
      </c>
      <c r="D4" s="493">
        <f>'②選手情報入力'!G28</f>
        <v>0</v>
      </c>
      <c r="E4" s="494"/>
      <c r="G4" s="15" t="s">
        <v>124</v>
      </c>
      <c r="H4" s="497">
        <f>IF('①団体情報入力'!D5="","",'①団体情報入力'!D5)</f>
      </c>
      <c r="I4" s="497"/>
    </row>
    <row r="5" spans="2:9" s="87" customFormat="1" ht="16.5" customHeight="1" thickBot="1">
      <c r="B5" s="492"/>
      <c r="C5" s="99" t="s">
        <v>133</v>
      </c>
      <c r="D5" s="495">
        <f>'②選手情報入力'!G29</f>
        <v>0</v>
      </c>
      <c r="E5" s="496"/>
      <c r="G5" s="288"/>
      <c r="H5" s="245"/>
      <c r="I5" s="245"/>
    </row>
    <row r="6" spans="2:9" s="87" customFormat="1" ht="18.75" customHeight="1" thickBot="1">
      <c r="B6" s="88"/>
      <c r="C6" s="88"/>
      <c r="D6" s="88"/>
      <c r="E6" s="88"/>
      <c r="G6" s="88"/>
      <c r="I6" s="88"/>
    </row>
    <row r="7" spans="1:9" s="87" customFormat="1" ht="16.5" customHeight="1" thickBot="1">
      <c r="A7" s="255"/>
      <c r="B7" s="262" t="s">
        <v>125</v>
      </c>
      <c r="C7" s="253" t="s">
        <v>126</v>
      </c>
      <c r="D7" s="253" t="s">
        <v>127</v>
      </c>
      <c r="E7" s="253" t="s">
        <v>128</v>
      </c>
      <c r="F7" s="253" t="s">
        <v>39</v>
      </c>
      <c r="G7" s="253" t="s">
        <v>40</v>
      </c>
      <c r="H7" s="253" t="s">
        <v>41</v>
      </c>
      <c r="I7" s="254" t="s">
        <v>42</v>
      </c>
    </row>
    <row r="8" spans="1:9" s="87" customFormat="1" ht="18" customHeight="1">
      <c r="A8" s="256">
        <v>1</v>
      </c>
      <c r="B8" s="263">
        <f>IF('②選手情報入力'!C10="","",'②選手情報入力'!C10)</f>
      </c>
      <c r="C8" s="109">
        <f>IF('②選手情報入力'!D10="","",'②選手情報入力'!D10)</f>
      </c>
      <c r="D8" s="95">
        <f>IF('②選手情報入力'!G10="","",'②選手情報入力'!G10)</f>
      </c>
      <c r="E8" s="95">
        <f>IF('②選手情報入力'!H10="","",'②選手情報入力'!H10)</f>
      </c>
      <c r="F8" s="289">
        <f>IF('②選手情報入力'!I10="","",'②選手情報入力'!I10)</f>
      </c>
      <c r="G8" s="95">
        <f>IF('②選手情報入力'!J10="","",'②選手情報入力'!J10)</f>
      </c>
      <c r="H8" s="289">
        <f>IF('②選手情報入力'!K10="","",'②選手情報入力'!K10)</f>
      </c>
      <c r="I8" s="250">
        <f>IF('②選手情報入力'!L10="","",'②選手情報入力'!L10)</f>
      </c>
    </row>
    <row r="9" spans="1:9" s="87" customFormat="1" ht="18" customHeight="1">
      <c r="A9" s="257">
        <v>2</v>
      </c>
      <c r="B9" s="264">
        <f>IF('②選手情報入力'!C11="","",'②選手情報入力'!C11)</f>
      </c>
      <c r="C9" s="106">
        <f>IF('②選手情報入力'!D11="","",'②選手情報入力'!D11)</f>
      </c>
      <c r="D9" s="92">
        <f>IF('②選手情報入力'!G11="","",'②選手情報入力'!G11)</f>
      </c>
      <c r="E9" s="92">
        <f>IF('②選手情報入力'!H11="","",'②選手情報入力'!H11)</f>
      </c>
      <c r="F9" s="290">
        <f>IF('②選手情報入力'!I11="","",'②選手情報入力'!I11)</f>
      </c>
      <c r="G9" s="92">
        <f>IF('②選手情報入力'!J11="","",'②選手情報入力'!J11)</f>
      </c>
      <c r="H9" s="290">
        <f>IF('②選手情報入力'!K11="","",'②選手情報入力'!K11)</f>
      </c>
      <c r="I9" s="247">
        <f>IF('②選手情報入力'!L11="","",'②選手情報入力'!L11)</f>
      </c>
    </row>
    <row r="10" spans="1:9" s="87" customFormat="1" ht="18" customHeight="1">
      <c r="A10" s="257">
        <v>3</v>
      </c>
      <c r="B10" s="264">
        <f>IF('②選手情報入力'!C12="","",'②選手情報入力'!C12)</f>
      </c>
      <c r="C10" s="106">
        <f>IF('②選手情報入力'!D12="","",'②選手情報入力'!D12)</f>
      </c>
      <c r="D10" s="92">
        <f>IF('②選手情報入力'!G12="","",'②選手情報入力'!G12)</f>
      </c>
      <c r="E10" s="92">
        <f>IF('②選手情報入力'!H12="","",'②選手情報入力'!H12)</f>
      </c>
      <c r="F10" s="290">
        <f>IF('②選手情報入力'!I12="","",'②選手情報入力'!I12)</f>
      </c>
      <c r="G10" s="92">
        <f>IF('②選手情報入力'!J12="","",'②選手情報入力'!J12)</f>
      </c>
      <c r="H10" s="290">
        <f>IF('②選手情報入力'!K12="","",'②選手情報入力'!K12)</f>
      </c>
      <c r="I10" s="247">
        <f>IF('②選手情報入力'!L12="","",'②選手情報入力'!L12)</f>
      </c>
    </row>
    <row r="11" spans="1:9" s="87" customFormat="1" ht="18" customHeight="1">
      <c r="A11" s="257">
        <v>4</v>
      </c>
      <c r="B11" s="264">
        <f>IF('②選手情報入力'!C13="","",'②選手情報入力'!C13)</f>
      </c>
      <c r="C11" s="106">
        <f>IF('②選手情報入力'!D13="","",'②選手情報入力'!D13)</f>
      </c>
      <c r="D11" s="92">
        <f>IF('②選手情報入力'!G13="","",'②選手情報入力'!G13)</f>
      </c>
      <c r="E11" s="92">
        <f>IF('②選手情報入力'!H13="","",'②選手情報入力'!H13)</f>
      </c>
      <c r="F11" s="290">
        <f>IF('②選手情報入力'!I13="","",'②選手情報入力'!I13)</f>
      </c>
      <c r="G11" s="92">
        <f>IF('②選手情報入力'!J13="","",'②選手情報入力'!J13)</f>
      </c>
      <c r="H11" s="290">
        <f>IF('②選手情報入力'!K13="","",'②選手情報入力'!K13)</f>
      </c>
      <c r="I11" s="247">
        <f>IF('②選手情報入力'!L13="","",'②選手情報入力'!L13)</f>
      </c>
    </row>
    <row r="12" spans="1:9" s="87" customFormat="1" ht="18" customHeight="1">
      <c r="A12" s="258">
        <v>5</v>
      </c>
      <c r="B12" s="265">
        <f>IF('②選手情報入力'!C14="","",'②選手情報入力'!C14)</f>
      </c>
      <c r="C12" s="107">
        <f>IF('②選手情報入力'!D14="","",'②選手情報入力'!D14)</f>
      </c>
      <c r="D12" s="94">
        <f>IF('②選手情報入力'!G14="","",'②選手情報入力'!G14)</f>
      </c>
      <c r="E12" s="94">
        <f>IF('②選手情報入力'!H14="","",'②選手情報入力'!H14)</f>
      </c>
      <c r="F12" s="291">
        <f>IF('②選手情報入力'!I14="","",'②選手情報入力'!I14)</f>
      </c>
      <c r="G12" s="94">
        <f>IF('②選手情報入力'!J14="","",'②選手情報入力'!J14)</f>
      </c>
      <c r="H12" s="291">
        <f>IF('②選手情報入力'!K14="","",'②選手情報入力'!K14)</f>
      </c>
      <c r="I12" s="248">
        <f>IF('②選手情報入力'!L14="","",'②選手情報入力'!L14)</f>
      </c>
    </row>
    <row r="13" spans="1:9" s="87" customFormat="1" ht="18" customHeight="1">
      <c r="A13" s="259">
        <v>6</v>
      </c>
      <c r="B13" s="266">
        <f>IF('②選手情報入力'!C15="","",'②選手情報入力'!C15)</f>
      </c>
      <c r="C13" s="105">
        <f>IF('②選手情報入力'!D15="","",'②選手情報入力'!D15)</f>
      </c>
      <c r="D13" s="91">
        <f>IF('②選手情報入力'!G15="","",'②選手情報入力'!G15)</f>
      </c>
      <c r="E13" s="91">
        <f>IF('②選手情報入力'!H15="","",'②選手情報入力'!H15)</f>
      </c>
      <c r="F13" s="292">
        <f>IF('②選手情報入力'!I15="","",'②選手情報入力'!I15)</f>
      </c>
      <c r="G13" s="91">
        <f>IF('②選手情報入力'!J15="","",'②選手情報入力'!J15)</f>
      </c>
      <c r="H13" s="292">
        <f>IF('②選手情報入力'!K15="","",'②選手情報入力'!K15)</f>
      </c>
      <c r="I13" s="246">
        <f>IF('②選手情報入力'!L15="","",'②選手情報入力'!L15)</f>
      </c>
    </row>
    <row r="14" spans="1:9" s="87" customFormat="1" ht="18" customHeight="1">
      <c r="A14" s="257">
        <v>7</v>
      </c>
      <c r="B14" s="264">
        <f>IF('②選手情報入力'!C16="","",'②選手情報入力'!C16)</f>
      </c>
      <c r="C14" s="106">
        <f>IF('②選手情報入力'!D16="","",'②選手情報入力'!D16)</f>
      </c>
      <c r="D14" s="92">
        <f>IF('②選手情報入力'!G16="","",'②選手情報入力'!G16)</f>
      </c>
      <c r="E14" s="92">
        <f>IF('②選手情報入力'!H16="","",'②選手情報入力'!H16)</f>
      </c>
      <c r="F14" s="290">
        <f>IF('②選手情報入力'!I16="","",'②選手情報入力'!I16)</f>
      </c>
      <c r="G14" s="92">
        <f>IF('②選手情報入力'!J16="","",'②選手情報入力'!J16)</f>
      </c>
      <c r="H14" s="290">
        <f>IF('②選手情報入力'!K16="","",'②選手情報入力'!K16)</f>
      </c>
      <c r="I14" s="247">
        <f>IF('②選手情報入力'!L16="","",'②選手情報入力'!L16)</f>
      </c>
    </row>
    <row r="15" spans="1:9" s="87" customFormat="1" ht="18" customHeight="1">
      <c r="A15" s="257">
        <v>8</v>
      </c>
      <c r="B15" s="264">
        <f>IF('②選手情報入力'!C17="","",'②選手情報入力'!C17)</f>
      </c>
      <c r="C15" s="106">
        <f>IF('②選手情報入力'!D17="","",'②選手情報入力'!D17)</f>
      </c>
      <c r="D15" s="92">
        <f>IF('②選手情報入力'!G17="","",'②選手情報入力'!G17)</f>
      </c>
      <c r="E15" s="92">
        <f>IF('②選手情報入力'!H17="","",'②選手情報入力'!H17)</f>
      </c>
      <c r="F15" s="290">
        <f>IF('②選手情報入力'!I17="","",'②選手情報入力'!I17)</f>
      </c>
      <c r="G15" s="92">
        <f>IF('②選手情報入力'!J17="","",'②選手情報入力'!J17)</f>
      </c>
      <c r="H15" s="290">
        <f>IF('②選手情報入力'!K17="","",'②選手情報入力'!K17)</f>
      </c>
      <c r="I15" s="247">
        <f>IF('②選手情報入力'!L17="","",'②選手情報入力'!L17)</f>
      </c>
    </row>
    <row r="16" spans="1:9" s="87" customFormat="1" ht="18" customHeight="1">
      <c r="A16" s="257">
        <v>9</v>
      </c>
      <c r="B16" s="264">
        <f>IF('②選手情報入力'!C18="","",'②選手情報入力'!C18)</f>
      </c>
      <c r="C16" s="106">
        <f>IF('②選手情報入力'!D18="","",'②選手情報入力'!D18)</f>
      </c>
      <c r="D16" s="92">
        <f>IF('②選手情報入力'!G18="","",'②選手情報入力'!G18)</f>
      </c>
      <c r="E16" s="92">
        <f>IF('②選手情報入力'!H18="","",'②選手情報入力'!H18)</f>
      </c>
      <c r="F16" s="290">
        <f>IF('②選手情報入力'!I18="","",'②選手情報入力'!I18)</f>
      </c>
      <c r="G16" s="92">
        <f>IF('②選手情報入力'!J18="","",'②選手情報入力'!J18)</f>
      </c>
      <c r="H16" s="290">
        <f>IF('②選手情報入力'!K18="","",'②選手情報入力'!K18)</f>
      </c>
      <c r="I16" s="247">
        <f>IF('②選手情報入力'!L18="","",'②選手情報入力'!L18)</f>
      </c>
    </row>
    <row r="17" spans="1:9" s="87" customFormat="1" ht="18" customHeight="1">
      <c r="A17" s="260">
        <v>10</v>
      </c>
      <c r="B17" s="267">
        <f>IF('②選手情報入力'!C19="","",'②選手情報入力'!C19)</f>
      </c>
      <c r="C17" s="108">
        <f>IF('②選手情報入力'!D19="","",'②選手情報入力'!D19)</f>
      </c>
      <c r="D17" s="93">
        <f>IF('②選手情報入力'!G19="","",'②選手情報入力'!G19)</f>
      </c>
      <c r="E17" s="93">
        <f>IF('②選手情報入力'!H19="","",'②選手情報入力'!H19)</f>
      </c>
      <c r="F17" s="293">
        <f>IF('②選手情報入力'!I19="","",'②選手情報入力'!I19)</f>
      </c>
      <c r="G17" s="93">
        <f>IF('②選手情報入力'!J19="","",'②選手情報入力'!J19)</f>
      </c>
      <c r="H17" s="293">
        <f>IF('②選手情報入力'!K19="","",'②選手情報入力'!K19)</f>
      </c>
      <c r="I17" s="249">
        <f>IF('②選手情報入力'!L19="","",'②選手情報入力'!L19)</f>
      </c>
    </row>
    <row r="18" spans="1:9" s="87" customFormat="1" ht="18" customHeight="1">
      <c r="A18" s="256">
        <v>11</v>
      </c>
      <c r="B18" s="263">
        <f>IF('②選手情報入力'!C20="","",'②選手情報入力'!C20)</f>
      </c>
      <c r="C18" s="109">
        <f>IF('②選手情報入力'!D20="","",'②選手情報入力'!D20)</f>
      </c>
      <c r="D18" s="95">
        <f>IF('②選手情報入力'!G20="","",'②選手情報入力'!G20)</f>
      </c>
      <c r="E18" s="95">
        <f>IF('②選手情報入力'!H20="","",'②選手情報入力'!H20)</f>
      </c>
      <c r="F18" s="289">
        <f>IF('②選手情報入力'!I20="","",'②選手情報入力'!I20)</f>
      </c>
      <c r="G18" s="95">
        <f>IF('②選手情報入力'!J20="","",'②選手情報入力'!J20)</f>
      </c>
      <c r="H18" s="289">
        <f>IF('②選手情報入力'!K20="","",'②選手情報入力'!K20)</f>
      </c>
      <c r="I18" s="250">
        <f>IF('②選手情報入力'!L20="","",'②選手情報入力'!L20)</f>
      </c>
    </row>
    <row r="19" spans="1:9" s="87" customFormat="1" ht="18" customHeight="1">
      <c r="A19" s="257">
        <v>12</v>
      </c>
      <c r="B19" s="264">
        <f>IF('②選手情報入力'!C21="","",'②選手情報入力'!C21)</f>
      </c>
      <c r="C19" s="106">
        <f>IF('②選手情報入力'!D21="","",'②選手情報入力'!D21)</f>
      </c>
      <c r="D19" s="92">
        <f>IF('②選手情報入力'!G21="","",'②選手情報入力'!G21)</f>
      </c>
      <c r="E19" s="92">
        <f>IF('②選手情報入力'!H21="","",'②選手情報入力'!H21)</f>
      </c>
      <c r="F19" s="290">
        <f>IF('②選手情報入力'!I21="","",'②選手情報入力'!I21)</f>
      </c>
      <c r="G19" s="92">
        <f>IF('②選手情報入力'!J21="","",'②選手情報入力'!J21)</f>
      </c>
      <c r="H19" s="290">
        <f>IF('②選手情報入力'!K21="","",'②選手情報入力'!K21)</f>
      </c>
      <c r="I19" s="247">
        <f>IF('②選手情報入力'!L21="","",'②選手情報入力'!L21)</f>
      </c>
    </row>
    <row r="20" spans="1:9" s="87" customFormat="1" ht="18" customHeight="1">
      <c r="A20" s="257">
        <v>13</v>
      </c>
      <c r="B20" s="264">
        <f>IF('②選手情報入力'!C22="","",'②選手情報入力'!C22)</f>
      </c>
      <c r="C20" s="106">
        <f>IF('②選手情報入力'!D22="","",'②選手情報入力'!D22)</f>
      </c>
      <c r="D20" s="92">
        <f>IF('②選手情報入力'!G22="","",'②選手情報入力'!G22)</f>
      </c>
      <c r="E20" s="92">
        <f>IF('②選手情報入力'!H22="","",'②選手情報入力'!H22)</f>
      </c>
      <c r="F20" s="290">
        <f>IF('②選手情報入力'!I22="","",'②選手情報入力'!I22)</f>
      </c>
      <c r="G20" s="92">
        <f>IF('②選手情報入力'!J22="","",'②選手情報入力'!J22)</f>
      </c>
      <c r="H20" s="290">
        <f>IF('②選手情報入力'!K22="","",'②選手情報入力'!K22)</f>
      </c>
      <c r="I20" s="247">
        <f>IF('②選手情報入力'!L22="","",'②選手情報入力'!L22)</f>
      </c>
    </row>
    <row r="21" spans="1:9" s="87" customFormat="1" ht="18" customHeight="1">
      <c r="A21" s="257">
        <v>14</v>
      </c>
      <c r="B21" s="264">
        <f>IF('②選手情報入力'!C23="","",'②選手情報入力'!C23)</f>
      </c>
      <c r="C21" s="106">
        <f>IF('②選手情報入力'!D23="","",'②選手情報入力'!D23)</f>
      </c>
      <c r="D21" s="92">
        <f>IF('②選手情報入力'!G23="","",'②選手情報入力'!G23)</f>
      </c>
      <c r="E21" s="92">
        <f>IF('②選手情報入力'!H23="","",'②選手情報入力'!H23)</f>
      </c>
      <c r="F21" s="290">
        <f>IF('②選手情報入力'!I23="","",'②選手情報入力'!I23)</f>
      </c>
      <c r="G21" s="92">
        <f>IF('②選手情報入力'!J23="","",'②選手情報入力'!J23)</f>
      </c>
      <c r="H21" s="290">
        <f>IF('②選手情報入力'!K23="","",'②選手情報入力'!K23)</f>
      </c>
      <c r="I21" s="247">
        <f>IF('②選手情報入力'!L23="","",'②選手情報入力'!L23)</f>
      </c>
    </row>
    <row r="22" spans="1:9" s="87" customFormat="1" ht="18" customHeight="1">
      <c r="A22" s="258">
        <v>15</v>
      </c>
      <c r="B22" s="265">
        <f>IF('②選手情報入力'!C24="","",'②選手情報入力'!C24)</f>
      </c>
      <c r="C22" s="107">
        <f>IF('②選手情報入力'!D24="","",'②選手情報入力'!D24)</f>
      </c>
      <c r="D22" s="94">
        <f>IF('②選手情報入力'!G24="","",'②選手情報入力'!G24)</f>
      </c>
      <c r="E22" s="94">
        <f>IF('②選手情報入力'!H24="","",'②選手情報入力'!H24)</f>
      </c>
      <c r="F22" s="291">
        <f>IF('②選手情報入力'!I24="","",'②選手情報入力'!I24)</f>
      </c>
      <c r="G22" s="94">
        <f>IF('②選手情報入力'!J24="","",'②選手情報入力'!J24)</f>
      </c>
      <c r="H22" s="291">
        <f>IF('②選手情報入力'!K24="","",'②選手情報入力'!K24)</f>
      </c>
      <c r="I22" s="248">
        <f>IF('②選手情報入力'!L24="","",'②選手情報入力'!L24)</f>
      </c>
    </row>
    <row r="23" spans="1:9" s="87" customFormat="1" ht="18" customHeight="1" thickBot="1">
      <c r="A23" s="261">
        <v>16</v>
      </c>
      <c r="B23" s="89">
        <f>IF('②選手情報入力'!C25="","",'②選手情報入力'!C25)</f>
      </c>
      <c r="C23" s="252">
        <f>IF('②選手情報入力'!D25="","",'②選手情報入力'!D25)</f>
      </c>
      <c r="D23" s="251">
        <f>IF('②選手情報入力'!G25="","",'②選手情報入力'!G25)</f>
      </c>
      <c r="E23" s="251">
        <f>IF('②選手情報入力'!H25="","",'②選手情報入力'!H25)</f>
      </c>
      <c r="F23" s="294">
        <f>IF('②選手情報入力'!I25="","",'②選手情報入力'!I25)</f>
      </c>
      <c r="G23" s="251">
        <f>IF('②選手情報入力'!J25="","",'②選手情報入力'!J25)</f>
      </c>
      <c r="H23" s="294">
        <f>IF('②選手情報入力'!K25="","",'②選手情報入力'!K25)</f>
      </c>
      <c r="I23" s="90">
        <f>IF('②選手情報入力'!L25="","",'②選手情報入力'!L25)</f>
      </c>
    </row>
  </sheetData>
  <sheetProtection sheet="1" objects="1" scenarios="1" selectLockedCells="1" selectUnlockedCells="1"/>
  <mergeCells count="5">
    <mergeCell ref="B4:B5"/>
    <mergeCell ref="D4:E4"/>
    <mergeCell ref="D5:E5"/>
    <mergeCell ref="E2:H2"/>
    <mergeCell ref="H4:I4"/>
  </mergeCells>
  <printOptions horizontalCentered="1"/>
  <pageMargins left="0.5118110236220472" right="0.11811023622047245" top="0.7480314960629921" bottom="0.35433070866141736" header="0.31496062992125984" footer="0.31496062992125984"/>
  <pageSetup fitToHeight="2" fitToWidth="1" horizontalDpi="600" verticalDpi="600" orientation="portrait" paperSize="9" r:id="rId1"/>
  <headerFooter>
    <oddHeader>&amp;R&amp;14&amp;D　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8" sqref="L18"/>
    </sheetView>
  </sheetViews>
  <sheetFormatPr defaultColWidth="9.140625" defaultRowHeight="15"/>
  <sheetData/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13.7109375" style="0" bestFit="1" customWidth="1"/>
    <col min="2" max="2" width="5.140625" style="0" bestFit="1" customWidth="1"/>
    <col min="3" max="3" width="5.7109375" style="0" bestFit="1" customWidth="1"/>
    <col min="4" max="4" width="3.7109375" style="0" customWidth="1"/>
    <col min="5" max="5" width="13.7109375" style="0" bestFit="1" customWidth="1"/>
    <col min="6" max="6" width="5.140625" style="0" bestFit="1" customWidth="1"/>
    <col min="7" max="7" width="5.7109375" style="0" bestFit="1" customWidth="1"/>
    <col min="8" max="8" width="3.7109375" style="0" customWidth="1"/>
    <col min="9" max="9" width="11.140625" style="0" bestFit="1" customWidth="1"/>
    <col min="10" max="10" width="5.140625" style="0" bestFit="1" customWidth="1"/>
    <col min="11" max="11" width="5.7109375" style="0" bestFit="1" customWidth="1"/>
    <col min="12" max="12" width="3.7109375" style="0" customWidth="1"/>
    <col min="13" max="13" width="2.7109375" style="0" bestFit="1" customWidth="1"/>
    <col min="14" max="14" width="31.421875" style="0" bestFit="1" customWidth="1"/>
    <col min="15" max="15" width="27.140625" style="0" bestFit="1" customWidth="1"/>
  </cols>
  <sheetData>
    <row r="1" spans="1:15" ht="13.5">
      <c r="A1" s="501" t="s">
        <v>109</v>
      </c>
      <c r="B1" s="501"/>
      <c r="C1" s="501"/>
      <c r="E1" s="501" t="s">
        <v>110</v>
      </c>
      <c r="F1" s="501"/>
      <c r="G1" s="501"/>
      <c r="I1" s="501" t="s">
        <v>111</v>
      </c>
      <c r="J1" s="501"/>
      <c r="K1" s="501"/>
      <c r="O1" s="70"/>
    </row>
    <row r="2" spans="1:18" ht="13.5">
      <c r="A2" s="501" t="s">
        <v>98</v>
      </c>
      <c r="B2" s="59" t="s">
        <v>112</v>
      </c>
      <c r="C2" s="59" t="s">
        <v>115</v>
      </c>
      <c r="E2" s="501" t="s">
        <v>98</v>
      </c>
      <c r="F2" s="59" t="s">
        <v>112</v>
      </c>
      <c r="G2" s="59" t="s">
        <v>115</v>
      </c>
      <c r="I2" s="501" t="s">
        <v>98</v>
      </c>
      <c r="J2" s="59" t="s">
        <v>112</v>
      </c>
      <c r="K2" s="59" t="s">
        <v>115</v>
      </c>
      <c r="N2" s="501" t="s">
        <v>138</v>
      </c>
      <c r="O2" s="501"/>
      <c r="R2" s="29"/>
    </row>
    <row r="3" spans="1:18" ht="14.25" thickBot="1">
      <c r="A3" s="501"/>
      <c r="B3" s="59" t="s">
        <v>113</v>
      </c>
      <c r="C3" s="59" t="s">
        <v>114</v>
      </c>
      <c r="E3" s="501"/>
      <c r="F3" s="59" t="s">
        <v>113</v>
      </c>
      <c r="G3" s="59" t="s">
        <v>114</v>
      </c>
      <c r="I3" s="501"/>
      <c r="J3" s="59" t="s">
        <v>113</v>
      </c>
      <c r="K3" s="59" t="s">
        <v>114</v>
      </c>
      <c r="N3" s="70"/>
      <c r="O3" s="70"/>
      <c r="R3" s="29"/>
    </row>
    <row r="4" spans="1:18" ht="13.5">
      <c r="A4" s="119" t="s">
        <v>311</v>
      </c>
      <c r="B4" s="33">
        <v>18</v>
      </c>
      <c r="C4">
        <v>2</v>
      </c>
      <c r="E4" t="s">
        <v>316</v>
      </c>
      <c r="F4" s="33">
        <v>46</v>
      </c>
      <c r="G4">
        <v>2</v>
      </c>
      <c r="J4" s="33"/>
      <c r="K4">
        <v>2</v>
      </c>
      <c r="M4" s="498" t="s">
        <v>135</v>
      </c>
      <c r="N4" s="100" t="s">
        <v>311</v>
      </c>
      <c r="O4" s="71" t="s">
        <v>311</v>
      </c>
      <c r="R4" s="29"/>
    </row>
    <row r="5" spans="1:18" ht="13.5">
      <c r="A5" s="119" t="s">
        <v>312</v>
      </c>
      <c r="B5" s="33">
        <v>19</v>
      </c>
      <c r="C5">
        <v>2</v>
      </c>
      <c r="E5" t="s">
        <v>317</v>
      </c>
      <c r="F5" s="33">
        <v>47</v>
      </c>
      <c r="G5">
        <v>2</v>
      </c>
      <c r="J5" s="33"/>
      <c r="K5">
        <v>2</v>
      </c>
      <c r="M5" s="499"/>
      <c r="N5" s="29" t="s">
        <v>312</v>
      </c>
      <c r="O5" s="72" t="s">
        <v>312</v>
      </c>
      <c r="R5" s="29"/>
    </row>
    <row r="6" spans="1:18" ht="13.5">
      <c r="A6" s="119" t="s">
        <v>268</v>
      </c>
      <c r="B6" s="33">
        <v>20</v>
      </c>
      <c r="C6">
        <v>0</v>
      </c>
      <c r="E6" t="s">
        <v>318</v>
      </c>
      <c r="F6" s="33">
        <v>48</v>
      </c>
      <c r="G6">
        <v>2</v>
      </c>
      <c r="J6" s="33"/>
      <c r="K6">
        <v>2</v>
      </c>
      <c r="M6" s="499"/>
      <c r="N6" s="29" t="s">
        <v>268</v>
      </c>
      <c r="O6" s="72" t="s">
        <v>268</v>
      </c>
      <c r="R6" s="29"/>
    </row>
    <row r="7" spans="1:18" ht="13.5">
      <c r="A7" s="119" t="s">
        <v>269</v>
      </c>
      <c r="B7" s="33">
        <v>21</v>
      </c>
      <c r="C7">
        <v>0</v>
      </c>
      <c r="E7" t="s">
        <v>271</v>
      </c>
      <c r="F7" s="33">
        <v>49</v>
      </c>
      <c r="G7">
        <v>0</v>
      </c>
      <c r="J7" s="33"/>
      <c r="K7">
        <v>2</v>
      </c>
      <c r="M7" s="499"/>
      <c r="N7" s="29" t="s">
        <v>269</v>
      </c>
      <c r="O7" s="72" t="s">
        <v>269</v>
      </c>
      <c r="R7" s="29"/>
    </row>
    <row r="8" spans="1:18" ht="13.5">
      <c r="A8" s="119" t="s">
        <v>313</v>
      </c>
      <c r="B8" s="33">
        <v>22</v>
      </c>
      <c r="C8">
        <v>2</v>
      </c>
      <c r="E8" t="s">
        <v>306</v>
      </c>
      <c r="F8" s="33">
        <v>50</v>
      </c>
      <c r="G8">
        <v>0</v>
      </c>
      <c r="M8" s="499"/>
      <c r="N8" s="29" t="s">
        <v>313</v>
      </c>
      <c r="O8" s="72" t="s">
        <v>313</v>
      </c>
      <c r="R8" s="29"/>
    </row>
    <row r="9" spans="1:18" ht="13.5">
      <c r="A9" s="119" t="s">
        <v>314</v>
      </c>
      <c r="B9" s="33">
        <v>23</v>
      </c>
      <c r="C9">
        <v>2</v>
      </c>
      <c r="E9" t="s">
        <v>319</v>
      </c>
      <c r="F9" s="33">
        <v>51</v>
      </c>
      <c r="G9">
        <v>2</v>
      </c>
      <c r="M9" s="499"/>
      <c r="N9" s="29" t="s">
        <v>314</v>
      </c>
      <c r="O9" s="72" t="s">
        <v>314</v>
      </c>
      <c r="R9" s="29"/>
    </row>
    <row r="10" spans="1:18" ht="13.5">
      <c r="A10" s="119" t="s">
        <v>270</v>
      </c>
      <c r="B10" s="33">
        <v>24</v>
      </c>
      <c r="C10">
        <v>0</v>
      </c>
      <c r="E10" t="s">
        <v>272</v>
      </c>
      <c r="F10" s="33">
        <v>52</v>
      </c>
      <c r="G10">
        <v>0</v>
      </c>
      <c r="M10" s="499"/>
      <c r="N10" s="29" t="s">
        <v>270</v>
      </c>
      <c r="O10" s="72" t="s">
        <v>270</v>
      </c>
      <c r="R10" s="29"/>
    </row>
    <row r="11" spans="1:18" ht="13.5">
      <c r="A11" s="119" t="s">
        <v>315</v>
      </c>
      <c r="B11" s="33">
        <v>27</v>
      </c>
      <c r="C11">
        <v>2</v>
      </c>
      <c r="E11" t="s">
        <v>307</v>
      </c>
      <c r="F11" s="33">
        <v>53</v>
      </c>
      <c r="G11">
        <v>0</v>
      </c>
      <c r="M11" s="499"/>
      <c r="N11" s="29" t="s">
        <v>315</v>
      </c>
      <c r="O11" s="72" t="s">
        <v>315</v>
      </c>
      <c r="R11" s="29"/>
    </row>
    <row r="12" spans="1:18" ht="13.5">
      <c r="A12" s="119" t="s">
        <v>303</v>
      </c>
      <c r="B12" s="33">
        <v>28</v>
      </c>
      <c r="C12">
        <v>0</v>
      </c>
      <c r="E12" t="s">
        <v>320</v>
      </c>
      <c r="F12" s="33">
        <v>55</v>
      </c>
      <c r="G12">
        <v>2</v>
      </c>
      <c r="M12" s="499"/>
      <c r="N12" s="29" t="s">
        <v>303</v>
      </c>
      <c r="O12" s="72" t="s">
        <v>303</v>
      </c>
      <c r="R12" s="29"/>
    </row>
    <row r="13" spans="1:15" ht="13.5">
      <c r="A13" s="119" t="s">
        <v>304</v>
      </c>
      <c r="B13" s="33">
        <v>29</v>
      </c>
      <c r="C13">
        <v>0</v>
      </c>
      <c r="E13" t="s">
        <v>308</v>
      </c>
      <c r="F13" s="33">
        <v>56</v>
      </c>
      <c r="G13">
        <v>0</v>
      </c>
      <c r="M13" s="499"/>
      <c r="N13" s="29" t="s">
        <v>304</v>
      </c>
      <c r="O13" s="72" t="s">
        <v>304</v>
      </c>
    </row>
    <row r="14" spans="1:15" ht="13.5">
      <c r="A14" s="29" t="s">
        <v>305</v>
      </c>
      <c r="B14" s="33">
        <v>30</v>
      </c>
      <c r="C14">
        <v>0</v>
      </c>
      <c r="E14" t="s">
        <v>309</v>
      </c>
      <c r="F14" s="33">
        <v>57</v>
      </c>
      <c r="G14">
        <v>0</v>
      </c>
      <c r="M14" s="499"/>
      <c r="N14" s="29" t="s">
        <v>305</v>
      </c>
      <c r="O14" s="72" t="s">
        <v>305</v>
      </c>
    </row>
    <row r="15" spans="1:18" ht="13.5">
      <c r="A15" s="29"/>
      <c r="B15" s="33"/>
      <c r="E15" t="s">
        <v>310</v>
      </c>
      <c r="F15" s="33">
        <v>58</v>
      </c>
      <c r="G15">
        <v>0</v>
      </c>
      <c r="M15" s="499"/>
      <c r="N15" s="29"/>
      <c r="O15" s="72"/>
      <c r="R15" s="29"/>
    </row>
    <row r="16" spans="1:18" ht="13.5">
      <c r="A16" s="29"/>
      <c r="B16" s="33"/>
      <c r="F16" s="33"/>
      <c r="M16" s="499"/>
      <c r="N16" s="29"/>
      <c r="O16" s="72"/>
      <c r="R16" s="29"/>
    </row>
    <row r="17" spans="1:18" ht="13.5">
      <c r="A17" s="29"/>
      <c r="B17" s="33"/>
      <c r="F17" s="33"/>
      <c r="M17" s="499"/>
      <c r="N17" s="29"/>
      <c r="O17" s="72"/>
      <c r="R17" s="29"/>
    </row>
    <row r="18" spans="1:18" ht="13.5">
      <c r="A18" s="29"/>
      <c r="B18" s="33"/>
      <c r="F18" s="33"/>
      <c r="M18" s="499"/>
      <c r="N18" s="29"/>
      <c r="O18" s="72"/>
      <c r="R18" s="29"/>
    </row>
    <row r="19" spans="1:18" ht="13.5">
      <c r="A19" s="29"/>
      <c r="B19" s="33"/>
      <c r="F19" s="33"/>
      <c r="M19" s="499"/>
      <c r="N19" s="29"/>
      <c r="O19" s="72"/>
      <c r="R19" s="29"/>
    </row>
    <row r="20" spans="1:18" ht="13.5">
      <c r="A20" s="29"/>
      <c r="B20" s="33"/>
      <c r="F20" s="33"/>
      <c r="M20" s="499"/>
      <c r="N20" s="149"/>
      <c r="O20" s="72"/>
      <c r="R20" s="29"/>
    </row>
    <row r="21" spans="1:18" ht="13.5">
      <c r="A21" s="29"/>
      <c r="B21" s="33"/>
      <c r="F21" s="33"/>
      <c r="M21" s="499"/>
      <c r="N21" s="29"/>
      <c r="O21" s="72"/>
      <c r="R21" s="29"/>
    </row>
    <row r="22" spans="1:18" ht="13.5">
      <c r="A22" s="29"/>
      <c r="B22" s="33"/>
      <c r="F22" s="33"/>
      <c r="M22" s="499"/>
      <c r="N22" s="29"/>
      <c r="O22" s="72"/>
      <c r="R22" s="29"/>
    </row>
    <row r="23" spans="1:18" ht="13.5">
      <c r="A23" s="29"/>
      <c r="B23" s="33"/>
      <c r="F23" s="33"/>
      <c r="M23" s="499"/>
      <c r="N23" s="29"/>
      <c r="O23" s="72"/>
      <c r="R23" s="29"/>
    </row>
    <row r="24" spans="1:18" ht="13.5">
      <c r="A24" s="29"/>
      <c r="B24" s="33"/>
      <c r="F24" s="33"/>
      <c r="M24" s="499"/>
      <c r="N24" s="29"/>
      <c r="O24" s="72"/>
      <c r="R24" s="29"/>
    </row>
    <row r="25" spans="1:18" ht="13.5">
      <c r="A25" s="29"/>
      <c r="B25" s="33"/>
      <c r="F25" s="33"/>
      <c r="M25" s="499"/>
      <c r="N25" s="29"/>
      <c r="O25" s="72"/>
      <c r="R25" s="29"/>
    </row>
    <row r="26" spans="1:18" ht="13.5">
      <c r="A26" s="29"/>
      <c r="B26" s="33"/>
      <c r="F26" s="33"/>
      <c r="M26" s="499"/>
      <c r="N26" s="29"/>
      <c r="O26" s="72"/>
      <c r="R26" s="29"/>
    </row>
    <row r="27" spans="1:18" ht="13.5">
      <c r="A27" s="29"/>
      <c r="B27" s="33"/>
      <c r="F27" s="33"/>
      <c r="M27" s="499"/>
      <c r="N27" s="29"/>
      <c r="O27" s="72"/>
      <c r="R27" s="29"/>
    </row>
    <row r="28" spans="1:18" ht="13.5">
      <c r="A28" s="29"/>
      <c r="B28" s="33"/>
      <c r="F28" s="33"/>
      <c r="M28" s="499"/>
      <c r="N28" s="29"/>
      <c r="O28" s="72"/>
      <c r="R28" s="29"/>
    </row>
    <row r="29" spans="1:18" ht="13.5">
      <c r="A29" s="29"/>
      <c r="B29" s="33"/>
      <c r="F29" s="33"/>
      <c r="M29" s="499"/>
      <c r="N29" s="29"/>
      <c r="O29" s="72"/>
      <c r="R29" s="29"/>
    </row>
    <row r="30" spans="13:15" ht="13.5">
      <c r="M30" s="102"/>
      <c r="N30" s="103"/>
      <c r="O30" s="104"/>
    </row>
    <row r="31" spans="13:18" ht="13.5">
      <c r="M31" s="499" t="s">
        <v>136</v>
      </c>
      <c r="N31" s="29" t="s">
        <v>316</v>
      </c>
      <c r="O31" s="72" t="s">
        <v>316</v>
      </c>
      <c r="R31" s="269"/>
    </row>
    <row r="32" spans="13:18" ht="13.5">
      <c r="M32" s="499"/>
      <c r="N32" s="29" t="s">
        <v>317</v>
      </c>
      <c r="O32" s="72" t="s">
        <v>317</v>
      </c>
      <c r="R32" s="269"/>
    </row>
    <row r="33" spans="13:18" ht="13.5">
      <c r="M33" s="499"/>
      <c r="N33" s="29" t="s">
        <v>318</v>
      </c>
      <c r="O33" s="72" t="s">
        <v>318</v>
      </c>
      <c r="R33" s="269"/>
    </row>
    <row r="34" spans="13:18" ht="13.5">
      <c r="M34" s="499"/>
      <c r="N34" s="29" t="s">
        <v>271</v>
      </c>
      <c r="O34" s="72" t="s">
        <v>271</v>
      </c>
      <c r="R34" s="269"/>
    </row>
    <row r="35" spans="13:18" ht="13.5">
      <c r="M35" s="499"/>
      <c r="N35" s="29" t="s">
        <v>306</v>
      </c>
      <c r="O35" s="72" t="s">
        <v>306</v>
      </c>
      <c r="R35" s="269"/>
    </row>
    <row r="36" spans="13:18" ht="13.5">
      <c r="M36" s="499"/>
      <c r="N36" s="29" t="s">
        <v>319</v>
      </c>
      <c r="O36" s="72" t="s">
        <v>319</v>
      </c>
      <c r="R36" s="269"/>
    </row>
    <row r="37" spans="13:18" ht="13.5">
      <c r="M37" s="499"/>
      <c r="N37" s="29" t="s">
        <v>272</v>
      </c>
      <c r="O37" s="72" t="s">
        <v>272</v>
      </c>
      <c r="R37" s="269"/>
    </row>
    <row r="38" spans="13:18" ht="13.5">
      <c r="M38" s="499"/>
      <c r="N38" s="29" t="s">
        <v>307</v>
      </c>
      <c r="O38" s="72" t="s">
        <v>307</v>
      </c>
      <c r="R38" s="269"/>
    </row>
    <row r="39" spans="13:18" ht="13.5">
      <c r="M39" s="499"/>
      <c r="N39" s="29" t="s">
        <v>320</v>
      </c>
      <c r="O39" s="72" t="s">
        <v>320</v>
      </c>
      <c r="R39" s="269"/>
    </row>
    <row r="40" spans="13:18" ht="13.5">
      <c r="M40" s="499"/>
      <c r="N40" s="29" t="s">
        <v>308</v>
      </c>
      <c r="O40" s="72" t="s">
        <v>308</v>
      </c>
      <c r="R40" s="29"/>
    </row>
    <row r="41" spans="13:18" ht="13.5">
      <c r="M41" s="499"/>
      <c r="N41" s="29" t="s">
        <v>309</v>
      </c>
      <c r="O41" s="72" t="s">
        <v>309</v>
      </c>
      <c r="R41" s="29"/>
    </row>
    <row r="42" spans="13:15" ht="13.5">
      <c r="M42" s="499"/>
      <c r="N42" s="29" t="s">
        <v>310</v>
      </c>
      <c r="O42" s="72" t="s">
        <v>310</v>
      </c>
    </row>
    <row r="43" spans="13:15" ht="13.5">
      <c r="M43" s="499"/>
      <c r="N43" s="29"/>
      <c r="O43" s="72"/>
    </row>
    <row r="44" spans="13:18" ht="13.5">
      <c r="M44" s="499"/>
      <c r="N44" s="29"/>
      <c r="O44" s="72"/>
      <c r="R44" s="29"/>
    </row>
    <row r="45" spans="13:18" ht="13.5">
      <c r="M45" s="499"/>
      <c r="N45" s="29"/>
      <c r="O45" s="72"/>
      <c r="R45" s="29"/>
    </row>
    <row r="46" spans="13:18" ht="13.5">
      <c r="M46" s="499"/>
      <c r="N46" s="149"/>
      <c r="O46" s="72"/>
      <c r="R46" s="29"/>
    </row>
    <row r="47" spans="13:18" ht="13.5">
      <c r="M47" s="499"/>
      <c r="N47" s="29"/>
      <c r="O47" s="72"/>
      <c r="R47" s="29"/>
    </row>
    <row r="48" spans="13:18" ht="13.5">
      <c r="M48" s="499"/>
      <c r="N48" s="29"/>
      <c r="O48" s="72"/>
      <c r="R48" s="29"/>
    </row>
    <row r="49" spans="13:18" ht="13.5">
      <c r="M49" s="499"/>
      <c r="N49" s="29"/>
      <c r="O49" s="72"/>
      <c r="R49" s="29"/>
    </row>
    <row r="50" spans="13:18" ht="13.5">
      <c r="M50" s="499"/>
      <c r="N50" s="29"/>
      <c r="O50" s="72"/>
      <c r="R50" s="149"/>
    </row>
    <row r="51" spans="13:15" ht="14.25" thickBot="1">
      <c r="M51" s="500"/>
      <c r="N51" s="101"/>
      <c r="O51" s="73"/>
    </row>
  </sheetData>
  <sheetProtection selectLockedCells="1" selectUnlockedCells="1"/>
  <mergeCells count="9">
    <mergeCell ref="M4:M29"/>
    <mergeCell ref="M31:M51"/>
    <mergeCell ref="N2:O2"/>
    <mergeCell ref="A1:C1"/>
    <mergeCell ref="E1:G1"/>
    <mergeCell ref="I1:K1"/>
    <mergeCell ref="A2:A3"/>
    <mergeCell ref="E2:E3"/>
    <mergeCell ref="I2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Kazu_Ishizuchi</cp:lastModifiedBy>
  <cp:lastPrinted>2016-02-12T11:05:44Z</cp:lastPrinted>
  <dcterms:created xsi:type="dcterms:W3CDTF">2013-01-03T14:12:28Z</dcterms:created>
  <dcterms:modified xsi:type="dcterms:W3CDTF">2017-03-07T13:20:18Z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