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 codeName="{7A2D7E96-6E34-419A-AE5F-296B3A7E7977}"/>
  <workbookPr codeName="ThisWorkbook" defaultThemeVersion="124226"/>
  <bookViews>
    <workbookView xWindow="0" yWindow="10470" windowWidth="28800" windowHeight="12915" tabRatio="875"/>
  </bookViews>
  <sheets>
    <sheet name="注意事項" sheetId="4" r:id="rId1"/>
    <sheet name="①団体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1" r:id="rId6"/>
    <sheet name="⑥個票" sheetId="22" r:id="rId7"/>
    <sheet name="⑦リレー個票" sheetId="23" r:id="rId8"/>
    <sheet name="　　　　　" sheetId="14" r:id="rId9"/>
    <sheet name="種目情報" sheetId="18" r:id="rId10"/>
    <sheet name="data_kyogisha" sheetId="2" r:id="rId11"/>
    <sheet name="data_team" sheetId="19" r:id="rId12"/>
  </sheets>
  <externalReferences>
    <externalReference r:id="rId13"/>
    <externalReference r:id="rId14"/>
  </externalReferences>
  <definedNames>
    <definedName name="_xlnm.Print_Area" localSheetId="4">④種目別人数!$A$3:$H$31</definedName>
    <definedName name="_xlnm.Print_Area" localSheetId="5">⑤申込一覧表!$A$1:$M$55</definedName>
    <definedName name="_xlnm.Print_Area" localSheetId="6">⑥個票!$A$1:$T$288</definedName>
    <definedName name="_xlnm.Print_Area" localSheetId="9">種目情報!$E$1:$L$30</definedName>
    <definedName name="_xlnm.Print_Titles" localSheetId="5">⑤申込一覧表!$1:$3</definedName>
    <definedName name="リレー">[1]一覧表!$R$13</definedName>
    <definedName name="一般">②選手情報入力!$W$10:$W$25</definedName>
    <definedName name="高校">②選手情報入力!$V$10:$V$25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  <definedName name="中学">②選手情報入力!$W$26:$W$36</definedName>
  </definedNames>
  <calcPr calcId="124519" concurrentCalc="0"/>
</workbook>
</file>

<file path=xl/calcChain.xml><?xml version="1.0" encoding="utf-8"?>
<calcChain xmlns="http://schemas.openxmlformats.org/spreadsheetml/2006/main">
  <c r="O9" i="5"/>
  <c r="A3" i="19" l="1"/>
  <c r="O10" i="5"/>
  <c r="A4" i="19"/>
  <c r="O11" i="5"/>
  <c r="A5" i="19"/>
  <c r="O12" i="5"/>
  <c r="A6" i="19"/>
  <c r="O13" i="5"/>
  <c r="A7" i="19"/>
  <c r="O8" i="5"/>
  <c r="A2" i="19"/>
  <c r="Q140" i="22"/>
  <c r="M135"/>
  <c r="AP10" i="3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9"/>
  <c r="G61"/>
  <c r="Q20" i="22"/>
  <c r="M15"/>
  <c r="AO10" i="3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R34"/>
  <c r="S34"/>
  <c r="R35"/>
  <c r="S35"/>
  <c r="R36"/>
  <c r="S36"/>
  <c r="R37"/>
  <c r="S37"/>
  <c r="R38"/>
  <c r="S38"/>
  <c r="R39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10"/>
  <c r="S10"/>
  <c r="V37"/>
  <c r="V38"/>
  <c r="S61"/>
  <c r="S59"/>
  <c r="S60"/>
  <c r="D2" i="2"/>
  <c r="E2"/>
  <c r="D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R42"/>
  <c r="Q284" i="22"/>
  <c r="M279"/>
  <c r="N281"/>
  <c r="L281"/>
  <c r="N280"/>
  <c r="G284"/>
  <c r="D281"/>
  <c r="B281"/>
  <c r="D280"/>
  <c r="C279"/>
  <c r="Q272"/>
  <c r="M267"/>
  <c r="N269"/>
  <c r="L269"/>
  <c r="N268"/>
  <c r="G272"/>
  <c r="D269"/>
  <c r="B269"/>
  <c r="D268"/>
  <c r="C267"/>
  <c r="Q260"/>
  <c r="M255"/>
  <c r="N257"/>
  <c r="L257"/>
  <c r="N256"/>
  <c r="G260"/>
  <c r="D257"/>
  <c r="B257"/>
  <c r="D256"/>
  <c r="C255"/>
  <c r="Q248"/>
  <c r="M243"/>
  <c r="N245"/>
  <c r="L245"/>
  <c r="N244"/>
  <c r="G248"/>
  <c r="D245"/>
  <c r="B245"/>
  <c r="D244"/>
  <c r="C243"/>
  <c r="Q236"/>
  <c r="M231"/>
  <c r="N233"/>
  <c r="L233"/>
  <c r="N232"/>
  <c r="Q224"/>
  <c r="M219"/>
  <c r="G236"/>
  <c r="D233"/>
  <c r="B233"/>
  <c r="D232"/>
  <c r="C231"/>
  <c r="N221"/>
  <c r="L221"/>
  <c r="N220"/>
  <c r="G224"/>
  <c r="D221"/>
  <c r="B221"/>
  <c r="D220"/>
  <c r="C219"/>
  <c r="Q212"/>
  <c r="M207"/>
  <c r="N209"/>
  <c r="L209"/>
  <c r="N208"/>
  <c r="G212"/>
  <c r="D209"/>
  <c r="B209"/>
  <c r="D208"/>
  <c r="C207"/>
  <c r="Q200"/>
  <c r="M195"/>
  <c r="N197"/>
  <c r="L197"/>
  <c r="N196"/>
  <c r="G200"/>
  <c r="D197"/>
  <c r="B197"/>
  <c r="D196"/>
  <c r="C195"/>
  <c r="Q188"/>
  <c r="M183"/>
  <c r="N185"/>
  <c r="L185"/>
  <c r="N184"/>
  <c r="G188"/>
  <c r="D185"/>
  <c r="B185"/>
  <c r="D184"/>
  <c r="C183"/>
  <c r="Q176"/>
  <c r="M171"/>
  <c r="N173"/>
  <c r="L173"/>
  <c r="N172"/>
  <c r="G176"/>
  <c r="D173"/>
  <c r="B173"/>
  <c r="D172"/>
  <c r="C171"/>
  <c r="Q164"/>
  <c r="M159"/>
  <c r="N161"/>
  <c r="L161"/>
  <c r="N160"/>
  <c r="G164"/>
  <c r="D161"/>
  <c r="B161"/>
  <c r="D160"/>
  <c r="C159"/>
  <c r="Q152"/>
  <c r="M147"/>
  <c r="N149"/>
  <c r="L149"/>
  <c r="N148"/>
  <c r="G152"/>
  <c r="D149"/>
  <c r="B149"/>
  <c r="D148"/>
  <c r="C147"/>
  <c r="N137"/>
  <c r="L137"/>
  <c r="N136"/>
  <c r="G140"/>
  <c r="D137"/>
  <c r="B137"/>
  <c r="D136"/>
  <c r="C135"/>
  <c r="Q128"/>
  <c r="M123"/>
  <c r="N125"/>
  <c r="L125"/>
  <c r="N124"/>
  <c r="G128"/>
  <c r="D125"/>
  <c r="B125"/>
  <c r="D124"/>
  <c r="C123"/>
  <c r="Q116"/>
  <c r="M111"/>
  <c r="N113"/>
  <c r="L113"/>
  <c r="N112"/>
  <c r="G116"/>
  <c r="D113"/>
  <c r="B113"/>
  <c r="D112"/>
  <c r="C111"/>
  <c r="Q104"/>
  <c r="M99"/>
  <c r="N101"/>
  <c r="L101"/>
  <c r="N100"/>
  <c r="G104"/>
  <c r="D101"/>
  <c r="B101"/>
  <c r="D100"/>
  <c r="C99"/>
  <c r="Q92"/>
  <c r="M87"/>
  <c r="N89"/>
  <c r="L89"/>
  <c r="N88"/>
  <c r="G92"/>
  <c r="D89"/>
  <c r="B89"/>
  <c r="D88"/>
  <c r="C87"/>
  <c r="Q80"/>
  <c r="M75"/>
  <c r="N77"/>
  <c r="L77"/>
  <c r="N76"/>
  <c r="G80"/>
  <c r="D77"/>
  <c r="B77"/>
  <c r="D76"/>
  <c r="C75"/>
  <c r="Q68"/>
  <c r="M63"/>
  <c r="N65"/>
  <c r="L65"/>
  <c r="N64"/>
  <c r="G68"/>
  <c r="D65"/>
  <c r="B65"/>
  <c r="D64"/>
  <c r="C63"/>
  <c r="Q56"/>
  <c r="M51"/>
  <c r="N53"/>
  <c r="L53"/>
  <c r="N52"/>
  <c r="G56"/>
  <c r="C51"/>
  <c r="D53"/>
  <c r="B53"/>
  <c r="D52"/>
  <c r="M39"/>
  <c r="Q44"/>
  <c r="N41"/>
  <c r="L41"/>
  <c r="N40"/>
  <c r="C39"/>
  <c r="G44"/>
  <c r="D41"/>
  <c r="B41"/>
  <c r="D40"/>
  <c r="Q32"/>
  <c r="M27"/>
  <c r="N29"/>
  <c r="L29"/>
  <c r="N28"/>
  <c r="G32"/>
  <c r="C27"/>
  <c r="D29"/>
  <c r="D28"/>
  <c r="B29"/>
  <c r="L17"/>
  <c r="N17"/>
  <c r="N16"/>
  <c r="G20"/>
  <c r="C15"/>
  <c r="D17"/>
  <c r="D16"/>
  <c r="B17"/>
  <c r="Q8"/>
  <c r="N5"/>
  <c r="N4"/>
  <c r="L5"/>
  <c r="M3"/>
  <c r="AO11" i="3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J1" i="5"/>
  <c r="R8"/>
  <c r="W28" i="3"/>
  <c r="W29"/>
  <c r="W30"/>
  <c r="W31"/>
  <c r="W32"/>
  <c r="W33"/>
  <c r="W34"/>
  <c r="W35"/>
  <c r="W36"/>
  <c r="I49" i="2"/>
  <c r="O49"/>
  <c r="I48"/>
  <c r="O48"/>
  <c r="I47"/>
  <c r="R47"/>
  <c r="I46"/>
  <c r="O46"/>
  <c r="I45"/>
  <c r="O45"/>
  <c r="I44"/>
  <c r="O44"/>
  <c r="I43"/>
  <c r="R43"/>
  <c r="I42"/>
  <c r="O42"/>
  <c r="I41"/>
  <c r="O41"/>
  <c r="I40"/>
  <c r="O40"/>
  <c r="I39"/>
  <c r="R39"/>
  <c r="I38"/>
  <c r="O38"/>
  <c r="I37"/>
  <c r="O37"/>
  <c r="I36"/>
  <c r="O36"/>
  <c r="I35"/>
  <c r="R35"/>
  <c r="I34"/>
  <c r="O34"/>
  <c r="I33"/>
  <c r="O33"/>
  <c r="I32"/>
  <c r="O32"/>
  <c r="I31"/>
  <c r="R31"/>
  <c r="I30"/>
  <c r="O30"/>
  <c r="I29"/>
  <c r="O29"/>
  <c r="I28"/>
  <c r="O28"/>
  <c r="I27"/>
  <c r="R27"/>
  <c r="I26"/>
  <c r="O26"/>
  <c r="I25"/>
  <c r="O25"/>
  <c r="I24"/>
  <c r="O24"/>
  <c r="I23"/>
  <c r="R23"/>
  <c r="I22"/>
  <c r="O22"/>
  <c r="I21"/>
  <c r="O21"/>
  <c r="I20"/>
  <c r="O20"/>
  <c r="I19"/>
  <c r="R19"/>
  <c r="I18"/>
  <c r="O18"/>
  <c r="I17"/>
  <c r="O17"/>
  <c r="I16"/>
  <c r="O16"/>
  <c r="I15"/>
  <c r="R15"/>
  <c r="I14"/>
  <c r="O14"/>
  <c r="I13"/>
  <c r="O13"/>
  <c r="I12"/>
  <c r="O12"/>
  <c r="I11"/>
  <c r="R11"/>
  <c r="I10"/>
  <c r="O10"/>
  <c r="I9"/>
  <c r="A9"/>
  <c r="AJ17" i="3"/>
  <c r="I8" i="2"/>
  <c r="R8"/>
  <c r="I7"/>
  <c r="R7"/>
  <c r="I6"/>
  <c r="O6"/>
  <c r="I5"/>
  <c r="R5"/>
  <c r="I4"/>
  <c r="R4"/>
  <c r="I3"/>
  <c r="R3"/>
  <c r="I2"/>
  <c r="AH11" i="3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10"/>
  <c r="AF11"/>
  <c r="AG11"/>
  <c r="AF12"/>
  <c r="AG12"/>
  <c r="AF13"/>
  <c r="AG13"/>
  <c r="AF14"/>
  <c r="AG14"/>
  <c r="AF15"/>
  <c r="AG15"/>
  <c r="AF16"/>
  <c r="AG16"/>
  <c r="AF17"/>
  <c r="AG17"/>
  <c r="AF18"/>
  <c r="AG18"/>
  <c r="AF19"/>
  <c r="AG19"/>
  <c r="AF20"/>
  <c r="AG20"/>
  <c r="AF21"/>
  <c r="AG21"/>
  <c r="AF22"/>
  <c r="AG22"/>
  <c r="AF23"/>
  <c r="AG23"/>
  <c r="AF24"/>
  <c r="AG24"/>
  <c r="AF25"/>
  <c r="AG25"/>
  <c r="AF26"/>
  <c r="AG26"/>
  <c r="AF27"/>
  <c r="AG27"/>
  <c r="AF28"/>
  <c r="AG28"/>
  <c r="AF29"/>
  <c r="AG29"/>
  <c r="AF30"/>
  <c r="AG30"/>
  <c r="AF31"/>
  <c r="AG31"/>
  <c r="AF32"/>
  <c r="AG32"/>
  <c r="AF33"/>
  <c r="AG33"/>
  <c r="AF34"/>
  <c r="AG34"/>
  <c r="AF35"/>
  <c r="AG35"/>
  <c r="AF36"/>
  <c r="AG36"/>
  <c r="AF37"/>
  <c r="AG37"/>
  <c r="AF38"/>
  <c r="AG38"/>
  <c r="AF39"/>
  <c r="AG39"/>
  <c r="AF40"/>
  <c r="AG40"/>
  <c r="AF41"/>
  <c r="AG41"/>
  <c r="AF42"/>
  <c r="AG42"/>
  <c r="AF43"/>
  <c r="AG43"/>
  <c r="AF44"/>
  <c r="AG44"/>
  <c r="AF45"/>
  <c r="AG45"/>
  <c r="AF46"/>
  <c r="AG46"/>
  <c r="AF47"/>
  <c r="AG47"/>
  <c r="AF48"/>
  <c r="AG48"/>
  <c r="AF49"/>
  <c r="AG49"/>
  <c r="AF50"/>
  <c r="AG50"/>
  <c r="AF51"/>
  <c r="AG51"/>
  <c r="AF52"/>
  <c r="AG52"/>
  <c r="AF53"/>
  <c r="AG53"/>
  <c r="AF54"/>
  <c r="AG54"/>
  <c r="AF55"/>
  <c r="AG55"/>
  <c r="AF56"/>
  <c r="AG56"/>
  <c r="AF57"/>
  <c r="AG57"/>
  <c r="AF10"/>
  <c r="AG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10"/>
  <c r="M25" i="17"/>
  <c r="N25"/>
  <c r="C9"/>
  <c r="M26"/>
  <c r="N26"/>
  <c r="C10"/>
  <c r="M27"/>
  <c r="N27"/>
  <c r="C11"/>
  <c r="M28"/>
  <c r="N28"/>
  <c r="C12"/>
  <c r="M29"/>
  <c r="N29"/>
  <c r="C13"/>
  <c r="M30"/>
  <c r="N30"/>
  <c r="C14"/>
  <c r="M31"/>
  <c r="N31"/>
  <c r="C15"/>
  <c r="M32"/>
  <c r="N32"/>
  <c r="C16"/>
  <c r="M34"/>
  <c r="N34"/>
  <c r="M35"/>
  <c r="W25" i="3"/>
  <c r="Q281" i="22"/>
  <c r="G281"/>
  <c r="Q65"/>
  <c r="G65"/>
  <c r="G25" i="17"/>
  <c r="C26"/>
  <c r="AL10" i="3"/>
  <c r="AL12"/>
  <c r="AL13"/>
  <c r="AL14"/>
  <c r="AL15"/>
  <c r="AL16"/>
  <c r="AL17"/>
  <c r="AL18"/>
  <c r="AL19"/>
  <c r="AL20"/>
  <c r="AL21"/>
  <c r="AL22"/>
  <c r="AL23"/>
  <c r="AL11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N10"/>
  <c r="AN12"/>
  <c r="AN13"/>
  <c r="AN14"/>
  <c r="AN15"/>
  <c r="AN16"/>
  <c r="AN17"/>
  <c r="AN18"/>
  <c r="AN19"/>
  <c r="AN20"/>
  <c r="AN21"/>
  <c r="AN22"/>
  <c r="AN23"/>
  <c r="AN11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R10"/>
  <c r="AR12"/>
  <c r="AR13"/>
  <c r="AR14"/>
  <c r="AR15"/>
  <c r="AR16"/>
  <c r="AR17"/>
  <c r="AR18"/>
  <c r="AR19"/>
  <c r="AR20"/>
  <c r="AR21"/>
  <c r="AR22"/>
  <c r="AR23"/>
  <c r="AR11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I58"/>
  <c r="K58"/>
  <c r="M58"/>
  <c r="G8" i="22"/>
  <c r="D5"/>
  <c r="D4"/>
  <c r="B5"/>
  <c r="Q17"/>
  <c r="G17"/>
  <c r="Q269"/>
  <c r="G269"/>
  <c r="Q257"/>
  <c r="G257"/>
  <c r="Q245"/>
  <c r="G245"/>
  <c r="Q233"/>
  <c r="G233"/>
  <c r="Q221"/>
  <c r="G221"/>
  <c r="Q209"/>
  <c r="G209"/>
  <c r="Q197"/>
  <c r="G197"/>
  <c r="Q185"/>
  <c r="G185"/>
  <c r="Q173"/>
  <c r="G173"/>
  <c r="Q161"/>
  <c r="G161"/>
  <c r="Q149"/>
  <c r="G149"/>
  <c r="Q137"/>
  <c r="G137"/>
  <c r="Q125"/>
  <c r="G125"/>
  <c r="G113"/>
  <c r="Q113"/>
  <c r="Q101"/>
  <c r="G101"/>
  <c r="Q89"/>
  <c r="G89"/>
  <c r="Q77"/>
  <c r="G77"/>
  <c r="Q53"/>
  <c r="G53"/>
  <c r="Q41"/>
  <c r="G41"/>
  <c r="Q29"/>
  <c r="G29"/>
  <c r="Q5"/>
  <c r="G5"/>
  <c r="C3"/>
  <c r="A3" i="17"/>
  <c r="M9"/>
  <c r="N9"/>
  <c r="G9"/>
  <c r="M10"/>
  <c r="N10"/>
  <c r="G10"/>
  <c r="M11"/>
  <c r="N11"/>
  <c r="G11"/>
  <c r="M12"/>
  <c r="N12"/>
  <c r="G12"/>
  <c r="M13"/>
  <c r="N13"/>
  <c r="G13"/>
  <c r="M14"/>
  <c r="N14"/>
  <c r="G14"/>
  <c r="M15"/>
  <c r="N15"/>
  <c r="G15"/>
  <c r="M16"/>
  <c r="N16"/>
  <c r="G16"/>
  <c r="M17"/>
  <c r="N17"/>
  <c r="G17"/>
  <c r="M18"/>
  <c r="N18"/>
  <c r="G18"/>
  <c r="M19"/>
  <c r="N19"/>
  <c r="G19"/>
  <c r="M20"/>
  <c r="N20"/>
  <c r="G20"/>
  <c r="M21"/>
  <c r="N21"/>
  <c r="G21"/>
  <c r="M22"/>
  <c r="N22"/>
  <c r="G22"/>
  <c r="M23"/>
  <c r="N23"/>
  <c r="M24"/>
  <c r="N24"/>
  <c r="C8"/>
  <c r="N35"/>
  <c r="N36"/>
  <c r="N37"/>
  <c r="N38"/>
  <c r="N39"/>
  <c r="N40"/>
  <c r="AA4" i="2"/>
  <c r="AA6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W12" i="3"/>
  <c r="W13"/>
  <c r="W14"/>
  <c r="W15"/>
  <c r="W16"/>
  <c r="W17"/>
  <c r="W18"/>
  <c r="W19"/>
  <c r="W20"/>
  <c r="W21"/>
  <c r="W22"/>
  <c r="W23"/>
  <c r="W24"/>
  <c r="W27"/>
  <c r="B55" i="21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C5" i="17"/>
  <c r="D6"/>
  <c r="E1" i="3"/>
  <c r="K9" i="17"/>
  <c r="L9"/>
  <c r="K10"/>
  <c r="L10"/>
  <c r="K11"/>
  <c r="L11"/>
  <c r="K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K26"/>
  <c r="L26"/>
  <c r="K27"/>
  <c r="L27"/>
  <c r="K28"/>
  <c r="L28"/>
  <c r="K29"/>
  <c r="L29"/>
  <c r="K30"/>
  <c r="L30"/>
  <c r="K31"/>
  <c r="L31"/>
  <c r="K32"/>
  <c r="K33"/>
  <c r="L33"/>
  <c r="K34"/>
  <c r="L34"/>
  <c r="K35"/>
  <c r="K36"/>
  <c r="L36"/>
  <c r="K37"/>
  <c r="K38"/>
  <c r="P1" i="5"/>
  <c r="B6" i="17"/>
  <c r="D5" i="21"/>
  <c r="G60" i="3"/>
  <c r="D4" i="21"/>
  <c r="X8" i="5"/>
  <c r="K5" i="21"/>
  <c r="L8" i="5"/>
  <c r="F8"/>
  <c r="AQ10" i="3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E2" i="21"/>
  <c r="G3" i="17"/>
  <c r="L8" i="21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G5"/>
  <c r="H3"/>
  <c r="C9"/>
  <c r="F9"/>
  <c r="G9"/>
  <c r="C10"/>
  <c r="F10"/>
  <c r="G10"/>
  <c r="C11"/>
  <c r="F11"/>
  <c r="G11"/>
  <c r="C12"/>
  <c r="F12"/>
  <c r="G12"/>
  <c r="C13"/>
  <c r="F13"/>
  <c r="G13"/>
  <c r="C14"/>
  <c r="F14"/>
  <c r="G14"/>
  <c r="C15"/>
  <c r="F15"/>
  <c r="G15"/>
  <c r="C16"/>
  <c r="F16"/>
  <c r="G16"/>
  <c r="C17"/>
  <c r="F17"/>
  <c r="G17"/>
  <c r="C18"/>
  <c r="F18"/>
  <c r="G18"/>
  <c r="C19"/>
  <c r="F19"/>
  <c r="G19"/>
  <c r="C20"/>
  <c r="F20"/>
  <c r="G20"/>
  <c r="C21"/>
  <c r="F21"/>
  <c r="G21"/>
  <c r="C22"/>
  <c r="F22"/>
  <c r="G22"/>
  <c r="C23"/>
  <c r="F23"/>
  <c r="G23"/>
  <c r="C24"/>
  <c r="F24"/>
  <c r="G24"/>
  <c r="C25"/>
  <c r="F25"/>
  <c r="G25"/>
  <c r="C26"/>
  <c r="F26"/>
  <c r="G26"/>
  <c r="C27"/>
  <c r="F27"/>
  <c r="G27"/>
  <c r="C28"/>
  <c r="F28"/>
  <c r="G28"/>
  <c r="C29"/>
  <c r="F29"/>
  <c r="G29"/>
  <c r="C30"/>
  <c r="F30"/>
  <c r="G30"/>
  <c r="C31"/>
  <c r="F31"/>
  <c r="G31"/>
  <c r="C32"/>
  <c r="F32"/>
  <c r="G32"/>
  <c r="C33"/>
  <c r="F33"/>
  <c r="G33"/>
  <c r="C34"/>
  <c r="F34"/>
  <c r="G34"/>
  <c r="C35"/>
  <c r="F35"/>
  <c r="G35"/>
  <c r="C36"/>
  <c r="F36"/>
  <c r="G36"/>
  <c r="C37"/>
  <c r="F37"/>
  <c r="G37"/>
  <c r="C38"/>
  <c r="F38"/>
  <c r="G38"/>
  <c r="C39"/>
  <c r="F39"/>
  <c r="G39"/>
  <c r="C40"/>
  <c r="F40"/>
  <c r="G40"/>
  <c r="C41"/>
  <c r="F41"/>
  <c r="G41"/>
  <c r="C42"/>
  <c r="F42"/>
  <c r="G42"/>
  <c r="C43"/>
  <c r="F43"/>
  <c r="G43"/>
  <c r="C44"/>
  <c r="F44"/>
  <c r="G44"/>
  <c r="C45"/>
  <c r="F45"/>
  <c r="G45"/>
  <c r="C46"/>
  <c r="F46"/>
  <c r="G46"/>
  <c r="C47"/>
  <c r="F47"/>
  <c r="G47"/>
  <c r="C48"/>
  <c r="F48"/>
  <c r="G48"/>
  <c r="C49"/>
  <c r="F49"/>
  <c r="G49"/>
  <c r="C50"/>
  <c r="F50"/>
  <c r="G50"/>
  <c r="C51"/>
  <c r="F51"/>
  <c r="G51"/>
  <c r="C52"/>
  <c r="F52"/>
  <c r="G52"/>
  <c r="C53"/>
  <c r="F53"/>
  <c r="G53"/>
  <c r="C54"/>
  <c r="F54"/>
  <c r="G54"/>
  <c r="C55"/>
  <c r="F55"/>
  <c r="G55"/>
  <c r="G8"/>
  <c r="F8"/>
  <c r="C8"/>
  <c r="F26" i="17"/>
  <c r="M8"/>
  <c r="N8"/>
  <c r="G8"/>
  <c r="L32"/>
  <c r="L12"/>
  <c r="L25"/>
  <c r="K8"/>
  <c r="L8"/>
  <c r="W11" i="3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10"/>
  <c r="Z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I10"/>
  <c r="AC10"/>
  <c r="Y11"/>
  <c r="Z11"/>
  <c r="AB11"/>
  <c r="Y12"/>
  <c r="Z12"/>
  <c r="AB12"/>
  <c r="Y13"/>
  <c r="Z13"/>
  <c r="AB13"/>
  <c r="Y14"/>
  <c r="Z14"/>
  <c r="AB14"/>
  <c r="Y15"/>
  <c r="Z15"/>
  <c r="AB15"/>
  <c r="Y16"/>
  <c r="Z16"/>
  <c r="AB16"/>
  <c r="Y17"/>
  <c r="Z17"/>
  <c r="AB17"/>
  <c r="Y18"/>
  <c r="Z18"/>
  <c r="AB18"/>
  <c r="Y19"/>
  <c r="Z19"/>
  <c r="AB19"/>
  <c r="Y20"/>
  <c r="Z20"/>
  <c r="AB20"/>
  <c r="Y21"/>
  <c r="Z21"/>
  <c r="AB21"/>
  <c r="Y22"/>
  <c r="Z22"/>
  <c r="AB22"/>
  <c r="Y23"/>
  <c r="Z23"/>
  <c r="AB23"/>
  <c r="Y24"/>
  <c r="Z24"/>
  <c r="AB24"/>
  <c r="Y25"/>
  <c r="Z25"/>
  <c r="AB25"/>
  <c r="Y26"/>
  <c r="Z26"/>
  <c r="AB26"/>
  <c r="Y27"/>
  <c r="Z27"/>
  <c r="AB27"/>
  <c r="Y28"/>
  <c r="Z28"/>
  <c r="AB28"/>
  <c r="Y29"/>
  <c r="Z29"/>
  <c r="AB29"/>
  <c r="Y30"/>
  <c r="Z30"/>
  <c r="AB30"/>
  <c r="Y31"/>
  <c r="Z31"/>
  <c r="AB31"/>
  <c r="Y32"/>
  <c r="Z32"/>
  <c r="AB32"/>
  <c r="Y33"/>
  <c r="Z33"/>
  <c r="AB33"/>
  <c r="Y34"/>
  <c r="Z34"/>
  <c r="AB34"/>
  <c r="Y35"/>
  <c r="Z35"/>
  <c r="AB35"/>
  <c r="Y36"/>
  <c r="Z36"/>
  <c r="AB36"/>
  <c r="Y37"/>
  <c r="Z37"/>
  <c r="AB37"/>
  <c r="Y38"/>
  <c r="Z38"/>
  <c r="AB38"/>
  <c r="Y39"/>
  <c r="Z39"/>
  <c r="AB39"/>
  <c r="Y40"/>
  <c r="Z40"/>
  <c r="AB40"/>
  <c r="Y41"/>
  <c r="Z41"/>
  <c r="AB41"/>
  <c r="Y42"/>
  <c r="Z42"/>
  <c r="AB42"/>
  <c r="Y43"/>
  <c r="Z43"/>
  <c r="AB43"/>
  <c r="Y44"/>
  <c r="Z44"/>
  <c r="AB44"/>
  <c r="Y45"/>
  <c r="Z45"/>
  <c r="AB45"/>
  <c r="Y46"/>
  <c r="Z46"/>
  <c r="AB46"/>
  <c r="Y47"/>
  <c r="Z47"/>
  <c r="AB47"/>
  <c r="Y48"/>
  <c r="Z48"/>
  <c r="AB48"/>
  <c r="Y49"/>
  <c r="Z49"/>
  <c r="AB49"/>
  <c r="Y50"/>
  <c r="Z50"/>
  <c r="AB50"/>
  <c r="Y51"/>
  <c r="Z51"/>
  <c r="AB51"/>
  <c r="Y52"/>
  <c r="Z52"/>
  <c r="AB52"/>
  <c r="Y53"/>
  <c r="Z53"/>
  <c r="AB53"/>
  <c r="Y54"/>
  <c r="Z54"/>
  <c r="AB54"/>
  <c r="Y55"/>
  <c r="Z55"/>
  <c r="AB55"/>
  <c r="Y56"/>
  <c r="Z56"/>
  <c r="AB56"/>
  <c r="Y57"/>
  <c r="Z57"/>
  <c r="AB57"/>
  <c r="AB10"/>
  <c r="Y10"/>
  <c r="AA49" i="2"/>
  <c r="AA48"/>
  <c r="AA47"/>
  <c r="AB49"/>
  <c r="AB45"/>
  <c r="AB41"/>
  <c r="Q37"/>
  <c r="AB37"/>
  <c r="AB33"/>
  <c r="AB29"/>
  <c r="AB25"/>
  <c r="AB21"/>
  <c r="AB17"/>
  <c r="AB48"/>
  <c r="AB44"/>
  <c r="AB40"/>
  <c r="AB36"/>
  <c r="AB32"/>
  <c r="AB28"/>
  <c r="AB24"/>
  <c r="AB20"/>
  <c r="AB16"/>
  <c r="Q47"/>
  <c r="AB47"/>
  <c r="AB43"/>
  <c r="AB39"/>
  <c r="AB35"/>
  <c r="AB31"/>
  <c r="AB27"/>
  <c r="AB23"/>
  <c r="AB19"/>
  <c r="AB15"/>
  <c r="AB46"/>
  <c r="AB42"/>
  <c r="AB38"/>
  <c r="AB34"/>
  <c r="AB30"/>
  <c r="AB26"/>
  <c r="AB22"/>
  <c r="AB18"/>
  <c r="L37"/>
  <c r="Q23"/>
  <c r="G44"/>
  <c r="AD44"/>
  <c r="AC44"/>
  <c r="G41"/>
  <c r="AD41"/>
  <c r="AC41"/>
  <c r="G36"/>
  <c r="AD36"/>
  <c r="AC36"/>
  <c r="AD28"/>
  <c r="AC28"/>
  <c r="AC24"/>
  <c r="AD24"/>
  <c r="AD22"/>
  <c r="AC22"/>
  <c r="AC16"/>
  <c r="AD16"/>
  <c r="AC9"/>
  <c r="AD9"/>
  <c r="AD46"/>
  <c r="AC46"/>
  <c r="AD40"/>
  <c r="AC40"/>
  <c r="AC35"/>
  <c r="AD35"/>
  <c r="AD27"/>
  <c r="AC27"/>
  <c r="F19"/>
  <c r="H19"/>
  <c r="AC19"/>
  <c r="AD19"/>
  <c r="AC15"/>
  <c r="AD15"/>
  <c r="AC8"/>
  <c r="AD8"/>
  <c r="AC49"/>
  <c r="AD49"/>
  <c r="F39"/>
  <c r="H39"/>
  <c r="AC39"/>
  <c r="AD39"/>
  <c r="AD34"/>
  <c r="AC34"/>
  <c r="AD30"/>
  <c r="AC30"/>
  <c r="AD26"/>
  <c r="AC26"/>
  <c r="AD18"/>
  <c r="AC18"/>
  <c r="AD14"/>
  <c r="AC14"/>
  <c r="AC11"/>
  <c r="AD11"/>
  <c r="AD7"/>
  <c r="AC7"/>
  <c r="AC47"/>
  <c r="AD47"/>
  <c r="AD32"/>
  <c r="AC32"/>
  <c r="AD20"/>
  <c r="AC20"/>
  <c r="AD12"/>
  <c r="AC12"/>
  <c r="Q5"/>
  <c r="AD5"/>
  <c r="AC5"/>
  <c r="AC2"/>
  <c r="AD2"/>
  <c r="AD43"/>
  <c r="AC43"/>
  <c r="AC31"/>
  <c r="AD31"/>
  <c r="AC4"/>
  <c r="AD4"/>
  <c r="AD48"/>
  <c r="AC48"/>
  <c r="L45"/>
  <c r="AC45"/>
  <c r="AD45"/>
  <c r="AD42"/>
  <c r="AC42"/>
  <c r="G38"/>
  <c r="AD38"/>
  <c r="AC38"/>
  <c r="AD37"/>
  <c r="AC37"/>
  <c r="G33"/>
  <c r="AD33"/>
  <c r="AC33"/>
  <c r="AD29"/>
  <c r="AC29"/>
  <c r="AC25"/>
  <c r="AD25"/>
  <c r="F23"/>
  <c r="H23"/>
  <c r="AD23"/>
  <c r="AC23"/>
  <c r="G21"/>
  <c r="AD21"/>
  <c r="AC21"/>
  <c r="G17"/>
  <c r="AD17"/>
  <c r="AC17"/>
  <c r="AD13"/>
  <c r="AC13"/>
  <c r="AD10"/>
  <c r="AC10"/>
  <c r="AD6"/>
  <c r="AC6"/>
  <c r="AC3"/>
  <c r="AD3"/>
  <c r="AD17" i="3"/>
  <c r="F7" i="2"/>
  <c r="H7"/>
  <c r="G2"/>
  <c r="G8"/>
  <c r="B5"/>
  <c r="B3"/>
  <c r="Q9"/>
  <c r="M47"/>
  <c r="G47"/>
  <c r="G37"/>
  <c r="L21"/>
  <c r="Q11"/>
  <c r="L8"/>
  <c r="M7"/>
  <c r="L47"/>
  <c r="B47"/>
  <c r="L41"/>
  <c r="L23"/>
  <c r="G11"/>
  <c r="G9"/>
  <c r="L36"/>
  <c r="L9"/>
  <c r="M39"/>
  <c r="Q41"/>
  <c r="M23"/>
  <c r="G23"/>
  <c r="Q21"/>
  <c r="L11"/>
  <c r="L39"/>
  <c r="Q39"/>
  <c r="G39"/>
  <c r="M35"/>
  <c r="F27"/>
  <c r="H27"/>
  <c r="J27"/>
  <c r="P27"/>
  <c r="M27"/>
  <c r="G24"/>
  <c r="G48"/>
  <c r="F41"/>
  <c r="H41"/>
  <c r="J41"/>
  <c r="P41"/>
  <c r="M41"/>
  <c r="G29"/>
  <c r="L29"/>
  <c r="L27"/>
  <c r="G20"/>
  <c r="L20"/>
  <c r="F11"/>
  <c r="H11"/>
  <c r="J11"/>
  <c r="P11"/>
  <c r="M11"/>
  <c r="L43"/>
  <c r="G28"/>
  <c r="Q28"/>
  <c r="L28"/>
  <c r="G13"/>
  <c r="L13"/>
  <c r="G42"/>
  <c r="Q42"/>
  <c r="L42"/>
  <c r="G40"/>
  <c r="F35"/>
  <c r="H35"/>
  <c r="Q27"/>
  <c r="G27"/>
  <c r="L24"/>
  <c r="G12"/>
  <c r="Q12"/>
  <c r="L12"/>
  <c r="F47"/>
  <c r="H47"/>
  <c r="L33"/>
  <c r="M19"/>
  <c r="L17"/>
  <c r="L5"/>
  <c r="P5"/>
  <c r="J5"/>
  <c r="M5"/>
  <c r="G5"/>
  <c r="L25"/>
  <c r="G25"/>
  <c r="Q25"/>
  <c r="Q16"/>
  <c r="L16"/>
  <c r="G16"/>
  <c r="P4"/>
  <c r="P2"/>
  <c r="L2"/>
  <c r="G49"/>
  <c r="L49"/>
  <c r="Q49"/>
  <c r="F49"/>
  <c r="H49"/>
  <c r="J49"/>
  <c r="B49"/>
  <c r="M49"/>
  <c r="P49"/>
  <c r="G31"/>
  <c r="L31"/>
  <c r="Q31"/>
  <c r="F31"/>
  <c r="H31"/>
  <c r="P31"/>
  <c r="M31"/>
  <c r="J31"/>
  <c r="G32"/>
  <c r="Q32"/>
  <c r="L32"/>
  <c r="G46"/>
  <c r="G15"/>
  <c r="L15"/>
  <c r="Q15"/>
  <c r="F15"/>
  <c r="H15"/>
  <c r="J15"/>
  <c r="P15"/>
  <c r="M15"/>
  <c r="B4"/>
  <c r="M4"/>
  <c r="Q4"/>
  <c r="J4"/>
  <c r="P47"/>
  <c r="J47"/>
  <c r="Q45"/>
  <c r="G45"/>
  <c r="P39"/>
  <c r="J39"/>
  <c r="Q35"/>
  <c r="L35"/>
  <c r="G35"/>
  <c r="Q33"/>
  <c r="Q24"/>
  <c r="P23"/>
  <c r="J23"/>
  <c r="Q19"/>
  <c r="L19"/>
  <c r="G19"/>
  <c r="Q17"/>
  <c r="Q7"/>
  <c r="L7"/>
  <c r="G7"/>
  <c r="P3"/>
  <c r="Q43"/>
  <c r="G43"/>
  <c r="Q36"/>
  <c r="P35"/>
  <c r="J35"/>
  <c r="Q29"/>
  <c r="Q20"/>
  <c r="P19"/>
  <c r="J19"/>
  <c r="Q13"/>
  <c r="Q8"/>
  <c r="P7"/>
  <c r="J7"/>
  <c r="J2"/>
  <c r="Q3"/>
  <c r="L3"/>
  <c r="B41"/>
  <c r="B39"/>
  <c r="B35"/>
  <c r="B31"/>
  <c r="B27"/>
  <c r="B23"/>
  <c r="B19"/>
  <c r="B15"/>
  <c r="B11"/>
  <c r="B7"/>
  <c r="Q46"/>
  <c r="L46"/>
  <c r="P45"/>
  <c r="M45"/>
  <c r="J45"/>
  <c r="F45"/>
  <c r="H45"/>
  <c r="B45"/>
  <c r="P43"/>
  <c r="M43"/>
  <c r="J43"/>
  <c r="F43"/>
  <c r="H43"/>
  <c r="B43"/>
  <c r="Q38"/>
  <c r="L38"/>
  <c r="P37"/>
  <c r="M37"/>
  <c r="J37"/>
  <c r="F37"/>
  <c r="H37"/>
  <c r="B37"/>
  <c r="Q34"/>
  <c r="L34"/>
  <c r="G34"/>
  <c r="P33"/>
  <c r="M33"/>
  <c r="J33"/>
  <c r="F33"/>
  <c r="H33"/>
  <c r="B33"/>
  <c r="Q30"/>
  <c r="L30"/>
  <c r="G30"/>
  <c r="P29"/>
  <c r="M29"/>
  <c r="J29"/>
  <c r="F29"/>
  <c r="H29"/>
  <c r="B29"/>
  <c r="Q26"/>
  <c r="L26"/>
  <c r="G26"/>
  <c r="P25"/>
  <c r="M25"/>
  <c r="J25"/>
  <c r="F25"/>
  <c r="H25"/>
  <c r="B25"/>
  <c r="Q22"/>
  <c r="L22"/>
  <c r="G22"/>
  <c r="P21"/>
  <c r="M21"/>
  <c r="J21"/>
  <c r="F21"/>
  <c r="H21"/>
  <c r="B21"/>
  <c r="Q18"/>
  <c r="L18"/>
  <c r="G18"/>
  <c r="P17"/>
  <c r="M17"/>
  <c r="J17"/>
  <c r="F17"/>
  <c r="H17"/>
  <c r="B17"/>
  <c r="Q14"/>
  <c r="L14"/>
  <c r="G14"/>
  <c r="P13"/>
  <c r="M13"/>
  <c r="J13"/>
  <c r="F13"/>
  <c r="H13"/>
  <c r="B13"/>
  <c r="Q10"/>
  <c r="L10"/>
  <c r="G10"/>
  <c r="P9"/>
  <c r="M9"/>
  <c r="J9"/>
  <c r="F9"/>
  <c r="H9"/>
  <c r="B9"/>
  <c r="Q6"/>
  <c r="L6"/>
  <c r="G6"/>
  <c r="F5"/>
  <c r="H5"/>
  <c r="B46"/>
  <c r="F46"/>
  <c r="H46"/>
  <c r="J46"/>
  <c r="M46"/>
  <c r="P46"/>
  <c r="B42"/>
  <c r="F42"/>
  <c r="H42"/>
  <c r="J42"/>
  <c r="M42"/>
  <c r="P42"/>
  <c r="B38"/>
  <c r="F38"/>
  <c r="H38"/>
  <c r="J38"/>
  <c r="M38"/>
  <c r="P38"/>
  <c r="Q48"/>
  <c r="L48"/>
  <c r="Q44"/>
  <c r="L44"/>
  <c r="Q40"/>
  <c r="L40"/>
  <c r="B48"/>
  <c r="F48"/>
  <c r="H48"/>
  <c r="J48"/>
  <c r="M48"/>
  <c r="P48"/>
  <c r="B44"/>
  <c r="F44"/>
  <c r="H44"/>
  <c r="J44"/>
  <c r="M44"/>
  <c r="P44"/>
  <c r="B40"/>
  <c r="F40"/>
  <c r="H40"/>
  <c r="J40"/>
  <c r="M40"/>
  <c r="P40"/>
  <c r="P36"/>
  <c r="M36"/>
  <c r="J36"/>
  <c r="F36"/>
  <c r="H36"/>
  <c r="B36"/>
  <c r="P34"/>
  <c r="M34"/>
  <c r="J34"/>
  <c r="F34"/>
  <c r="H34"/>
  <c r="B34"/>
  <c r="P32"/>
  <c r="M32"/>
  <c r="J32"/>
  <c r="F32"/>
  <c r="H32"/>
  <c r="B32"/>
  <c r="P30"/>
  <c r="M30"/>
  <c r="J30"/>
  <c r="F30"/>
  <c r="H30"/>
  <c r="B30"/>
  <c r="P28"/>
  <c r="M28"/>
  <c r="J28"/>
  <c r="F28"/>
  <c r="H28"/>
  <c r="B28"/>
  <c r="P26"/>
  <c r="M26"/>
  <c r="J26"/>
  <c r="F26"/>
  <c r="H26"/>
  <c r="B26"/>
  <c r="P24"/>
  <c r="M24"/>
  <c r="J24"/>
  <c r="F24"/>
  <c r="H24"/>
  <c r="B24"/>
  <c r="P22"/>
  <c r="M22"/>
  <c r="J22"/>
  <c r="F22"/>
  <c r="H22"/>
  <c r="B22"/>
  <c r="P20"/>
  <c r="M20"/>
  <c r="J20"/>
  <c r="F20"/>
  <c r="H20"/>
  <c r="B20"/>
  <c r="P18"/>
  <c r="M18"/>
  <c r="J18"/>
  <c r="F18"/>
  <c r="H18"/>
  <c r="B18"/>
  <c r="P16"/>
  <c r="M16"/>
  <c r="J16"/>
  <c r="F16"/>
  <c r="H16"/>
  <c r="B16"/>
  <c r="P14"/>
  <c r="M14"/>
  <c r="J14"/>
  <c r="F14"/>
  <c r="H14"/>
  <c r="B14"/>
  <c r="P12"/>
  <c r="M12"/>
  <c r="J12"/>
  <c r="F12"/>
  <c r="H12"/>
  <c r="B12"/>
  <c r="P10"/>
  <c r="M10"/>
  <c r="J10"/>
  <c r="F10"/>
  <c r="H10"/>
  <c r="B10"/>
  <c r="P8"/>
  <c r="M8"/>
  <c r="J8"/>
  <c r="F8"/>
  <c r="H8"/>
  <c r="B8"/>
  <c r="P6"/>
  <c r="M6"/>
  <c r="J6"/>
  <c r="F6"/>
  <c r="H6"/>
  <c r="B6"/>
  <c r="L4"/>
  <c r="G4"/>
  <c r="G3"/>
  <c r="G3" i="21"/>
  <c r="F4" i="2"/>
  <c r="H4"/>
  <c r="M3"/>
  <c r="J3"/>
  <c r="F3"/>
  <c r="H3"/>
  <c r="B2"/>
  <c r="Q2"/>
  <c r="M2"/>
  <c r="F2"/>
  <c r="H2"/>
  <c r="AB12"/>
  <c r="AD18" i="3"/>
  <c r="AD21"/>
  <c r="AD20"/>
  <c r="AB14" i="2"/>
  <c r="AB10"/>
  <c r="AB7"/>
  <c r="AB4"/>
  <c r="AB11"/>
  <c r="AB8"/>
  <c r="AB13"/>
  <c r="AB9"/>
  <c r="AD12" i="3"/>
  <c r="AD14"/>
  <c r="AD15"/>
  <c r="AD13"/>
  <c r="AD10"/>
  <c r="AD16"/>
  <c r="AD19"/>
  <c r="AD11"/>
  <c r="AB5" i="2"/>
  <c r="AA5"/>
  <c r="AB3"/>
  <c r="A8"/>
  <c r="AJ16" i="3"/>
  <c r="AA7" i="2"/>
  <c r="AA3"/>
  <c r="G58" i="3"/>
  <c r="AB6" i="2"/>
  <c r="A6"/>
  <c r="AJ14" i="3"/>
  <c r="C20" i="17"/>
  <c r="C23"/>
  <c r="A7" i="2"/>
  <c r="AJ15" i="3"/>
  <c r="AL9"/>
  <c r="C10" i="5"/>
  <c r="E10"/>
  <c r="AN9" i="3"/>
  <c r="C21" i="17"/>
  <c r="C24"/>
  <c r="AR9" i="3"/>
  <c r="U13" i="5"/>
  <c r="R58" i="3"/>
  <c r="C19" i="17"/>
  <c r="C22"/>
  <c r="A3" i="2"/>
  <c r="AJ11" i="3"/>
  <c r="A10" i="2"/>
  <c r="AJ18" i="3"/>
  <c r="A19" i="2"/>
  <c r="AJ27" i="3"/>
  <c r="A26" i="2"/>
  <c r="AJ34" i="3"/>
  <c r="A35" i="2"/>
  <c r="AJ43" i="3"/>
  <c r="A42" i="2"/>
  <c r="AJ50" i="3"/>
  <c r="O35" i="2"/>
  <c r="R26"/>
  <c r="O19"/>
  <c r="R10"/>
  <c r="A4"/>
  <c r="AJ12" i="3"/>
  <c r="A11" i="2"/>
  <c r="AJ19" i="3"/>
  <c r="A18" i="2"/>
  <c r="AJ26" i="3"/>
  <c r="A27" i="2"/>
  <c r="AJ35" i="3"/>
  <c r="A34" i="2"/>
  <c r="AJ42" i="3"/>
  <c r="A43" i="2"/>
  <c r="AJ51" i="3"/>
  <c r="O5" i="2"/>
  <c r="R6"/>
  <c r="O9"/>
  <c r="A5"/>
  <c r="AJ13" i="3"/>
  <c r="A14" i="2"/>
  <c r="AJ22" i="3"/>
  <c r="A23" i="2"/>
  <c r="AJ31" i="3"/>
  <c r="A30" i="2"/>
  <c r="AJ38" i="3"/>
  <c r="A39" i="2"/>
  <c r="AJ47" i="3"/>
  <c r="A46" i="2"/>
  <c r="AJ54" i="3"/>
  <c r="O47" i="2"/>
  <c r="O31"/>
  <c r="O15"/>
  <c r="O8"/>
  <c r="O4"/>
  <c r="R38"/>
  <c r="R22"/>
  <c r="R9"/>
  <c r="O43"/>
  <c r="O27"/>
  <c r="O11"/>
  <c r="O7"/>
  <c r="O3"/>
  <c r="R34"/>
  <c r="R18"/>
  <c r="A15"/>
  <c r="AJ23" i="3"/>
  <c r="A22" i="2"/>
  <c r="AJ30" i="3"/>
  <c r="A31" i="2"/>
  <c r="AJ39" i="3"/>
  <c r="A38" i="2"/>
  <c r="AJ46" i="3"/>
  <c r="A47" i="2"/>
  <c r="AJ55" i="3"/>
  <c r="O39" i="2"/>
  <c r="O23"/>
  <c r="R46"/>
  <c r="R30"/>
  <c r="R14"/>
  <c r="R49"/>
  <c r="R45"/>
  <c r="R41"/>
  <c r="R37"/>
  <c r="R33"/>
  <c r="R29"/>
  <c r="R25"/>
  <c r="R21"/>
  <c r="R17"/>
  <c r="R13"/>
  <c r="A13"/>
  <c r="AJ21" i="3"/>
  <c r="A17" i="2"/>
  <c r="AJ25" i="3"/>
  <c r="A21" i="2"/>
  <c r="AJ29" i="3"/>
  <c r="A25" i="2"/>
  <c r="AJ33" i="3"/>
  <c r="A29" i="2"/>
  <c r="AJ37" i="3"/>
  <c r="A33" i="2"/>
  <c r="AJ41" i="3"/>
  <c r="A37" i="2"/>
  <c r="AJ45" i="3"/>
  <c r="A41" i="2"/>
  <c r="AJ49" i="3"/>
  <c r="A45" i="2"/>
  <c r="AJ53" i="3"/>
  <c r="A49" i="2"/>
  <c r="AJ57" i="3"/>
  <c r="R48" i="2"/>
  <c r="R44"/>
  <c r="R40"/>
  <c r="R36"/>
  <c r="R32"/>
  <c r="R28"/>
  <c r="R24"/>
  <c r="R20"/>
  <c r="R16"/>
  <c r="R12"/>
  <c r="A12"/>
  <c r="AJ20" i="3"/>
  <c r="A16" i="2"/>
  <c r="AJ24" i="3"/>
  <c r="A20" i="2"/>
  <c r="AJ28" i="3"/>
  <c r="A24" i="2"/>
  <c r="AJ32" i="3"/>
  <c r="A28" i="2"/>
  <c r="AJ36" i="3"/>
  <c r="A32" i="2"/>
  <c r="AJ40" i="3"/>
  <c r="A36" i="2"/>
  <c r="AJ44" i="3"/>
  <c r="A40" i="2"/>
  <c r="AJ48" i="3"/>
  <c r="A44" i="2"/>
  <c r="AJ52" i="3"/>
  <c r="A48" i="2"/>
  <c r="AJ56" i="3"/>
  <c r="AA2" i="2"/>
  <c r="AB2"/>
  <c r="O2"/>
  <c r="R2"/>
  <c r="A2"/>
  <c r="AJ10" i="3"/>
  <c r="C9" i="5"/>
  <c r="I12"/>
  <c r="I13"/>
  <c r="C13"/>
  <c r="D13"/>
  <c r="C11"/>
  <c r="D11"/>
  <c r="P13"/>
  <c r="C17" i="23"/>
  <c r="B12"/>
  <c r="P11" i="5"/>
  <c r="C15" i="23"/>
  <c r="Q10" i="5"/>
  <c r="R14"/>
  <c r="G23" i="17"/>
  <c r="C25"/>
  <c r="C27"/>
  <c r="P12" i="5"/>
  <c r="C16" i="23"/>
  <c r="C12" i="5"/>
  <c r="E12"/>
  <c r="F14"/>
  <c r="U10"/>
  <c r="W10"/>
  <c r="U11"/>
  <c r="W11"/>
  <c r="I10"/>
  <c r="K10"/>
  <c r="U12"/>
  <c r="W12"/>
  <c r="I11"/>
  <c r="J13"/>
  <c r="C8"/>
  <c r="E8"/>
  <c r="I8"/>
  <c r="J8"/>
  <c r="L14"/>
  <c r="I9"/>
  <c r="J9"/>
  <c r="U8"/>
  <c r="W8"/>
  <c r="X14"/>
  <c r="D10"/>
  <c r="U9"/>
  <c r="V9"/>
  <c r="E9"/>
  <c r="D9"/>
  <c r="K12"/>
  <c r="J12"/>
  <c r="V13"/>
  <c r="W13"/>
  <c r="Q9"/>
  <c r="B13" i="23"/>
  <c r="P9" i="5"/>
  <c r="C13" i="23"/>
  <c r="F6"/>
  <c r="D8" i="5"/>
  <c r="E13"/>
  <c r="E11"/>
  <c r="B17" i="23"/>
  <c r="F17"/>
  <c r="Q13" i="5"/>
  <c r="V8"/>
  <c r="V11"/>
  <c r="B16" i="23"/>
  <c r="J2" i="19"/>
  <c r="Q12" i="5"/>
  <c r="Q8"/>
  <c r="K6" i="19"/>
  <c r="P8" i="5"/>
  <c r="C12" i="23"/>
  <c r="F12"/>
  <c r="J5" i="19"/>
  <c r="B15" i="23"/>
  <c r="F15"/>
  <c r="D12" i="5"/>
  <c r="J10"/>
  <c r="Q11"/>
  <c r="M4" i="19"/>
  <c r="P10" i="5"/>
  <c r="C14" i="23"/>
  <c r="B14"/>
  <c r="B8"/>
  <c r="G59" i="3"/>
  <c r="V10" i="5"/>
  <c r="K13"/>
  <c r="K9"/>
  <c r="W9"/>
  <c r="K8"/>
  <c r="V12"/>
  <c r="J11"/>
  <c r="K11"/>
  <c r="F16" i="23"/>
  <c r="F13"/>
  <c r="B3" i="19"/>
  <c r="C3"/>
  <c r="H3"/>
  <c r="K3"/>
  <c r="D3"/>
  <c r="J3"/>
  <c r="L3"/>
  <c r="M3"/>
  <c r="I3"/>
  <c r="B7"/>
  <c r="L7"/>
  <c r="C7"/>
  <c r="J7"/>
  <c r="M7"/>
  <c r="I7"/>
  <c r="H7"/>
  <c r="D7"/>
  <c r="K7"/>
  <c r="I6"/>
  <c r="M6"/>
  <c r="B6"/>
  <c r="J6"/>
  <c r="H6"/>
  <c r="D2"/>
  <c r="M2"/>
  <c r="L2"/>
  <c r="I2"/>
  <c r="H2"/>
  <c r="B2"/>
  <c r="K2"/>
  <c r="C2"/>
  <c r="K5"/>
  <c r="M5"/>
  <c r="B5"/>
  <c r="C5"/>
  <c r="H5"/>
  <c r="L5"/>
  <c r="D5"/>
  <c r="C6"/>
  <c r="L6"/>
  <c r="I5"/>
  <c r="D6"/>
  <c r="F14" i="23"/>
  <c r="D4" i="19"/>
  <c r="B4"/>
  <c r="C4"/>
  <c r="L4"/>
  <c r="I4"/>
  <c r="K4"/>
  <c r="J4"/>
  <c r="H4"/>
</calcChain>
</file>

<file path=xl/sharedStrings.xml><?xml version="1.0" encoding="utf-8"?>
<sst xmlns="http://schemas.openxmlformats.org/spreadsheetml/2006/main" count="1480" uniqueCount="374">
  <si>
    <t>ﾅﾝﾊﾞｰ</t>
    <phoneticPr fontId="2"/>
  </si>
  <si>
    <t>学年</t>
    <rPh sb="0" eb="2">
      <t>ガクネン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</si>
  <si>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</si>
  <si>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</si>
  <si>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</si>
  <si>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</si>
  <si>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</si>
  <si>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</si>
  <si>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</si>
  <si>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</si>
  <si>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</si>
  <si>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</si>
  <si>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</si>
  <si>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</si>
  <si>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</si>
  <si>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</si>
  <si>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</si>
  <si>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</si>
  <si>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</si>
  <si>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</si>
  <si>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</si>
  <si>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</si>
  <si>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</si>
  <si>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</si>
  <si>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</si>
  <si>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</si>
  <si>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</si>
  <si>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</si>
  <si>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</si>
  <si>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</si>
  <si>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</si>
  <si>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</si>
  <si>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</si>
  <si>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</si>
  <si>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</si>
  <si>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</si>
  <si>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</si>
  <si>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</si>
  <si>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</si>
  <si>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</si>
  <si>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</si>
  <si>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</si>
  <si>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例</t>
    <rPh sb="0" eb="1">
      <t>レイ</t>
    </rPh>
    <phoneticPr fontId="2"/>
  </si>
  <si>
    <t>4X400mR</t>
    <phoneticPr fontId="2"/>
  </si>
  <si>
    <t>氏　名</t>
    <rPh sb="0" eb="1">
      <t>シ</t>
    </rPh>
    <rPh sb="2" eb="3">
      <t>メイ</t>
    </rPh>
    <phoneticPr fontId="2"/>
  </si>
  <si>
    <t>A4サイズ</t>
    <phoneticPr fontId="6"/>
  </si>
  <si>
    <t>申込数</t>
    <rPh sb="0" eb="2">
      <t>モウシコミ</t>
    </rPh>
    <rPh sb="2" eb="3">
      <t>スウ</t>
    </rPh>
    <phoneticPr fontId="6"/>
  </si>
  <si>
    <t>種　　　目</t>
    <rPh sb="0" eb="1">
      <t>タネ</t>
    </rPh>
    <rPh sb="4" eb="5">
      <t>メ</t>
    </rPh>
    <phoneticPr fontId="6"/>
  </si>
  <si>
    <t>男種目</t>
    <rPh sb="0" eb="3">
      <t>オトコシュモク</t>
    </rPh>
    <phoneticPr fontId="6"/>
  </si>
  <si>
    <t>女種目</t>
    <rPh sb="0" eb="1">
      <t>オンナ</t>
    </rPh>
    <rPh sb="1" eb="3">
      <t>シュモク</t>
    </rPh>
    <phoneticPr fontId="6"/>
  </si>
  <si>
    <t>参　　加　　料</t>
    <rPh sb="0" eb="1">
      <t>サン</t>
    </rPh>
    <rPh sb="3" eb="4">
      <t>カ</t>
    </rPh>
    <rPh sb="6" eb="7">
      <t>リョウ</t>
    </rPh>
    <phoneticPr fontId="6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</si>
  <si>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6"/>
  </si>
  <si>
    <t>○</t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</si>
  <si>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</si>
  <si>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</si>
  <si>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</si>
  <si>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</si>
  <si>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</si>
  <si>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</si>
  <si>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</si>
  <si>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</si>
  <si>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</si>
  <si>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</si>
  <si>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</si>
  <si>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</si>
  <si>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2"/>
  </si>
  <si>
    <t>申込チーム数</t>
    <rPh sb="0" eb="2">
      <t>モウシコミ</t>
    </rPh>
    <rPh sb="5" eb="6">
      <t>スウ</t>
    </rPh>
    <phoneticPr fontId="2"/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</si>
  <si>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</si>
  <si>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</si>
  <si>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 xml:space="preserve">チーム名 </t>
    <rPh sb="3" eb="4">
      <t>メイ</t>
    </rPh>
    <phoneticPr fontId="2"/>
  </si>
  <si>
    <t>54秒23</t>
    <rPh sb="2" eb="3">
      <t>ビョウ</t>
    </rPh>
    <phoneticPr fontId="2"/>
  </si>
  <si>
    <t>↓</t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</si>
  <si>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</si>
  <si>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</si>
  <si>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</si>
  <si>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</si>
  <si>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</si>
  <si>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</si>
  <si>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</si>
  <si>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　　②選手情報の入力</t>
    <rPh sb="3" eb="5">
      <t>センシュ</t>
    </rPh>
    <rPh sb="5" eb="7">
      <t>ジョウホウ</t>
    </rPh>
    <rPh sb="8" eb="10">
      <t>ニュウリョク</t>
    </rPh>
    <phoneticPr fontId="2"/>
  </si>
  <si>
    <t>送付先</t>
    <rPh sb="0" eb="2">
      <t>ソウフ</t>
    </rPh>
    <rPh sb="2" eb="3">
      <t>サキ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</si>
  <si>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</si>
  <si>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12秒00</t>
    <rPh sb="2" eb="3">
      <t>ビョウ</t>
    </rPh>
    <phoneticPr fontId="2"/>
  </si>
  <si>
    <t>　　 のときは整数で表示されます。</t>
    <rPh sb="7" eb="9">
      <t>セイスウ</t>
    </rPh>
    <rPh sb="10" eb="12">
      <t>ヒョウジ</t>
    </rPh>
    <phoneticPr fontId="2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</si>
  <si>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2"/>
  </si>
  <si>
    <t>　　なっていることを確認してください。</t>
    <rPh sb="10" eb="12">
      <t>カクニン</t>
    </rPh>
    <phoneticPr fontId="2"/>
  </si>
  <si>
    <t>←入力</t>
    <rPh sb="1" eb="3">
      <t>ニュウリョク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</si>
  <si>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</si>
  <si>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○</t>
    <phoneticPr fontId="2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</si>
  <si>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phoneticPr fontId="2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</si>
  <si>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2"/>
  </si>
  <si>
    <t>Ord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</si>
  <si>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</si>
  <si>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4分07秒00</t>
    <rPh sb="1" eb="2">
      <t>フン</t>
    </rPh>
    <rPh sb="4" eb="5">
      <t>ビョウ</t>
    </rPh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</si>
  <si>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</si>
  <si>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</si>
  <si>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</si>
  <si>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t xml:space="preserve">６ </t>
    <phoneticPr fontId="2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</si>
  <si>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</si>
  <si>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</si>
  <si>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</si>
  <si>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</si>
  <si>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2"/>
  </si>
  <si>
    <t>ﾌﾘｶﾞﾅ</t>
    <phoneticPr fontId="2"/>
  </si>
  <si>
    <t>種目</t>
    <rPh sb="0" eb="2">
      <t>シュモク</t>
    </rPh>
    <phoneticPr fontId="40"/>
  </si>
  <si>
    <t>男子</t>
    <rPh sb="0" eb="2">
      <t>ダンシ</t>
    </rPh>
    <phoneticPr fontId="40"/>
  </si>
  <si>
    <t>女子</t>
    <rPh sb="0" eb="2">
      <t>ジョシ</t>
    </rPh>
    <phoneticPr fontId="40"/>
  </si>
  <si>
    <t>記録</t>
    <rPh sb="0" eb="2">
      <t>キロク</t>
    </rPh>
    <phoneticPr fontId="40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</si>
  <si>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</si>
  <si>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</si>
  <si>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2"/>
  </si>
  <si>
    <t>ｶﾅ</t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</si>
  <si>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</si>
  <si>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2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</si>
  <si>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2"/>
  </si>
  <si>
    <t>ﾅﾝﾊﾞｰ</t>
    <phoneticPr fontId="40"/>
  </si>
  <si>
    <t>氏　名</t>
    <rPh sb="0" eb="1">
      <t>シ</t>
    </rPh>
    <rPh sb="2" eb="3">
      <t>メイ</t>
    </rPh>
    <phoneticPr fontId="40"/>
  </si>
  <si>
    <t>16R</t>
    <phoneticPr fontId="40"/>
  </si>
  <si>
    <t xml:space="preserve">７ </t>
    <phoneticPr fontId="2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</si>
  <si>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</si>
  <si>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人数</t>
    <rPh sb="0" eb="2">
      <t>ニンズウ</t>
    </rPh>
    <phoneticPr fontId="40"/>
  </si>
  <si>
    <t>男　　子</t>
    <rPh sb="0" eb="1">
      <t>オトコ</t>
    </rPh>
    <rPh sb="3" eb="4">
      <t>コ</t>
    </rPh>
    <phoneticPr fontId="40"/>
  </si>
  <si>
    <t>女　　子</t>
    <rPh sb="0" eb="1">
      <t>オンナ</t>
    </rPh>
    <rPh sb="3" eb="4">
      <t>コ</t>
    </rPh>
    <phoneticPr fontId="40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</si>
  <si>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</si>
  <si>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男　　　子</t>
    <rPh sb="0" eb="1">
      <t>オトコ</t>
    </rPh>
    <rPh sb="4" eb="5">
      <t>コ</t>
    </rPh>
    <phoneticPr fontId="40"/>
  </si>
  <si>
    <t>女　　　子</t>
    <rPh sb="0" eb="1">
      <t>オンナ</t>
    </rPh>
    <rPh sb="4" eb="5">
      <t>コ</t>
    </rPh>
    <phoneticPr fontId="40"/>
  </si>
  <si>
    <t>大会名</t>
    <rPh sb="0" eb="2">
      <t>タイカイ</t>
    </rPh>
    <rPh sb="2" eb="3">
      <t>メイ</t>
    </rPh>
    <phoneticPr fontId="40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</si>
  <si>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0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</si>
  <si>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</si>
  <si>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t>↓</t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</si>
  <si>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</si>
  <si>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</si>
  <si>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⇒</t>
    <phoneticPr fontId="2"/>
  </si>
  <si>
    <t>↓</t>
    <phoneticPr fontId="2"/>
  </si>
  <si>
    <t>4.07.00</t>
    <phoneticPr fontId="2"/>
  </si>
  <si>
    <t>⇒</t>
    <phoneticPr fontId="2"/>
  </si>
  <si>
    <t>↓</t>
    <phoneticPr fontId="2"/>
  </si>
  <si>
    <t>20m</t>
    <phoneticPr fontId="2"/>
  </si>
  <si>
    <t>20m00</t>
    <phoneticPr fontId="2"/>
  </si>
  <si>
    <t>↓</t>
    <phoneticPr fontId="2"/>
  </si>
  <si>
    <t>↓</t>
    <phoneticPr fontId="50"/>
  </si>
  <si>
    <r>
      <t>　・参加料を振り込み、</t>
    </r>
    <r>
      <rPr>
        <b/>
        <sz val="11"/>
        <color rgb="FFFF0000"/>
        <rFont val="ＭＳ ゴシック"/>
        <family val="3"/>
        <charset val="128"/>
      </rPr>
      <t>明細書のコピーを「種目別人数一覧」の裏面に添付</t>
    </r>
    <r>
      <rPr>
        <sz val="11"/>
        <color theme="1"/>
        <rFont val="ＭＳ 明朝"/>
        <family val="1"/>
        <charset val="128"/>
      </rPr>
      <t>してください。</t>
    </r>
    <rPh sb="2" eb="5">
      <t>サンカリョウ</t>
    </rPh>
    <rPh sb="6" eb="7">
      <t>フ</t>
    </rPh>
    <rPh sb="8" eb="9">
      <t>コ</t>
    </rPh>
    <rPh sb="11" eb="14">
      <t>メイサイショ</t>
    </rPh>
    <rPh sb="20" eb="23">
      <t>シュモクベツ</t>
    </rPh>
    <rPh sb="23" eb="25">
      <t>ニンズウ</t>
    </rPh>
    <rPh sb="25" eb="27">
      <t>イチラン</t>
    </rPh>
    <rPh sb="29" eb="31">
      <t>ウラメン</t>
    </rPh>
    <rPh sb="32" eb="34">
      <t>テンプ</t>
    </rPh>
    <phoneticPr fontId="40"/>
  </si>
  <si>
    <t>　　⑨郵送</t>
    <rPh sb="3" eb="5">
      <t>ユウソウ</t>
    </rPh>
    <phoneticPr fontId="2"/>
  </si>
  <si>
    <t>　　⑩申込完了</t>
    <rPh sb="3" eb="5">
      <t>モウシコミ</t>
    </rPh>
    <rPh sb="5" eb="7">
      <t>カンリョウ</t>
    </rPh>
    <phoneticPr fontId="2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</si>
  <si>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2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</si>
  <si>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</si>
  <si>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</si>
  <si>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リレー記録</t>
    <rPh sb="3" eb="5">
      <t>キロク</t>
    </rPh>
    <phoneticPr fontId="2"/>
  </si>
  <si>
    <t>4X400mR</t>
  </si>
  <si>
    <t>女子</t>
    <rPh sb="0" eb="2">
      <t>ジョシ</t>
    </rPh>
    <phoneticPr fontId="2"/>
  </si>
  <si>
    <t>男1600R</t>
    <rPh sb="0" eb="1">
      <t>オトコ</t>
    </rPh>
    <phoneticPr fontId="2"/>
  </si>
  <si>
    <t>女1600R</t>
    <rPh sb="0" eb="1">
      <t>オンナ</t>
    </rPh>
    <phoneticPr fontId="2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</si>
  <si>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2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</si>
  <si>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</si>
  <si>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</si>
  <si>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③リレー情報確認</t>
    <rPh sb="4" eb="6">
      <t>ジョウホウ</t>
    </rPh>
    <rPh sb="6" eb="8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</si>
  <si>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</si>
  <si>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　　③リレー情報の確認</t>
    <rPh sb="6" eb="8">
      <t>ジョウホウ</t>
    </rPh>
    <rPh sb="9" eb="11">
      <t>カクニン</t>
    </rPh>
    <phoneticPr fontId="2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</si>
  <si>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2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</si>
  <si>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2"/>
  </si>
  <si>
    <t>勝見　昌弘　宛</t>
    <rPh sb="0" eb="2">
      <t>カツミ</t>
    </rPh>
    <rPh sb="3" eb="5">
      <t>マサヒロ</t>
    </rPh>
    <rPh sb="6" eb="7">
      <t>アテ</t>
    </rPh>
    <phoneticPr fontId="2"/>
  </si>
  <si>
    <t>種目計</t>
    <rPh sb="0" eb="2">
      <t>シュモク</t>
    </rPh>
    <rPh sb="2" eb="3">
      <t>ケイ</t>
    </rPh>
    <phoneticPr fontId="2"/>
  </si>
  <si>
    <t>　・種目ごとの申込人数と申込金額を確認してください。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phoneticPr fontId="2"/>
  </si>
  <si>
    <t>リレー計</t>
    <rPh sb="3" eb="4">
      <t>ケイ</t>
    </rPh>
    <phoneticPr fontId="2"/>
  </si>
  <si>
    <t>プログラム購入部数</t>
    <phoneticPr fontId="6"/>
  </si>
  <si>
    <t>支払金額</t>
    <rPh sb="0" eb="4">
      <t>シハライキンガク</t>
    </rPh>
    <phoneticPr fontId="6"/>
  </si>
  <si>
    <t>部</t>
    <rPh sb="0" eb="1">
      <t>ブ</t>
    </rPh>
    <phoneticPr fontId="6"/>
  </si>
  <si>
    <t>男</t>
    <rPh sb="0" eb="1">
      <t>オトコ</t>
    </rPh>
    <phoneticPr fontId="2"/>
  </si>
  <si>
    <t>女</t>
    <rPh sb="0" eb="1">
      <t>オンナ</t>
    </rPh>
    <phoneticPr fontId="2"/>
  </si>
  <si>
    <t>申込責任者</t>
    <rPh sb="0" eb="2">
      <t>モウシコミ</t>
    </rPh>
    <rPh sb="2" eb="5">
      <t>セキニ</t>
    </rPh>
    <phoneticPr fontId="2"/>
  </si>
  <si>
    <t>　・30名ごとにＡ４用紙１枚で出力されます。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2"/>
  </si>
  <si>
    <t>申込責任者</t>
    <rPh sb="0" eb="2">
      <t>モウシコミ</t>
    </rPh>
    <rPh sb="2" eb="5">
      <t>セキニンシャ</t>
    </rPh>
    <phoneticPr fontId="2"/>
  </si>
  <si>
    <t>団体コード</t>
    <rPh sb="0" eb="2">
      <t>ダン</t>
    </rPh>
    <phoneticPr fontId="2"/>
  </si>
  <si>
    <t>←入力不要です</t>
    <rPh sb="1" eb="3">
      <t>ニュウリョク</t>
    </rPh>
    <rPh sb="3" eb="5">
      <t>フヨウ</t>
    </rPh>
    <phoneticPr fontId="2"/>
  </si>
  <si>
    <t>略称ヨミガナ</t>
    <rPh sb="0" eb="2">
      <t>リャクショウ</t>
    </rPh>
    <phoneticPr fontId="2"/>
  </si>
  <si>
    <t>団体名</t>
    <rPh sb="0" eb="2">
      <t>ダン</t>
    </rPh>
    <rPh sb="2" eb="3">
      <t>メイ</t>
    </rPh>
    <phoneticPr fontId="2"/>
  </si>
  <si>
    <t>略称団体名</t>
    <rPh sb="0" eb="2">
      <t>リャクショウ</t>
    </rPh>
    <rPh sb="2" eb="4">
      <t>ダ</t>
    </rPh>
    <rPh sb="4" eb="5">
      <t>メイ</t>
    </rPh>
    <phoneticPr fontId="2"/>
  </si>
  <si>
    <t>　　①団体情報の入力</t>
    <rPh sb="3" eb="5">
      <t>ダ</t>
    </rPh>
    <rPh sb="5" eb="7">
      <t>ジョウホウ</t>
    </rPh>
    <rPh sb="8" eb="10">
      <t>ニュウリョク</t>
    </rPh>
    <phoneticPr fontId="2"/>
  </si>
  <si>
    <t xml:space="preserve">５ </t>
    <phoneticPr fontId="2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</si>
  <si>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</si>
  <si>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t>　・正しく送信されれば、受信した旨の返信が届きます。</t>
    <rPh sb="2" eb="3">
      <t>タダ</t>
    </rPh>
    <rPh sb="5" eb="7">
      <t>ソウシン</t>
    </rPh>
    <rPh sb="12" eb="14">
      <t>ジュシン</t>
    </rPh>
    <rPh sb="16" eb="17">
      <t>ムネ</t>
    </rPh>
    <rPh sb="18" eb="20">
      <t>ヘンシン</t>
    </rPh>
    <rPh sb="21" eb="22">
      <t>トド</t>
    </rPh>
    <phoneticPr fontId="2"/>
  </si>
  <si>
    <r>
      <t>　・入力したファイルを送信してください。</t>
    </r>
    <r>
      <rPr>
        <b/>
        <sz val="12"/>
        <color theme="1"/>
        <rFont val="ＭＳ 明朝"/>
        <family val="1"/>
        <charset val="128"/>
      </rPr>
      <t/>
    </r>
    <rPh sb="2" eb="4">
      <t>ニュウリョク</t>
    </rPh>
    <phoneticPr fontId="2"/>
  </si>
  <si>
    <t>E-mail：</t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</si>
  <si>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ダンタイ</t>
    </rPh>
    <rPh sb="18" eb="19">
      <t>メイ</t>
    </rPh>
    <rPh sb="21" eb="23">
      <t>ニュウリョク</t>
    </rPh>
    <phoneticPr fontId="2"/>
  </si>
  <si>
    <t>mail：</t>
    <phoneticPr fontId="2"/>
  </si>
  <si>
    <t>①団体情報入力</t>
    <rPh sb="1" eb="3">
      <t>ダンタイ</t>
    </rPh>
    <rPh sb="3" eb="5">
      <t>ジョウホウ</t>
    </rPh>
    <rPh sb="5" eb="7">
      <t>ニュウリョク</t>
    </rPh>
    <phoneticPr fontId="2"/>
  </si>
  <si>
    <t>リレー</t>
    <phoneticPr fontId="40"/>
  </si>
  <si>
    <t>No</t>
    <phoneticPr fontId="40"/>
  </si>
  <si>
    <t>FLAG</t>
    <phoneticPr fontId="40"/>
  </si>
  <si>
    <t>プログラム購入部数</t>
    <phoneticPr fontId="2"/>
  </si>
  <si>
    <r>
      <t>　・</t>
    </r>
    <r>
      <rPr>
        <b/>
        <sz val="11"/>
        <color rgb="FFFF0000"/>
        <rFont val="ＭＳ 明朝"/>
        <family val="1"/>
        <charset val="128"/>
      </rPr>
      <t>「④種目別一覧表」「⑤申込一覧表」</t>
    </r>
    <r>
      <rPr>
        <b/>
        <sz val="11"/>
        <color theme="1"/>
        <rFont val="ＭＳ 明朝"/>
        <family val="1"/>
        <charset val="128"/>
      </rPr>
      <t>を郵送してください。</t>
    </r>
    <rPh sb="4" eb="7">
      <t>シュモクベツ</t>
    </rPh>
    <rPh sb="7" eb="10">
      <t>イチランヒョウ</t>
    </rPh>
    <rPh sb="13" eb="15">
      <t>モウシコミ</t>
    </rPh>
    <rPh sb="15" eb="18">
      <t>イチランヒョウ</t>
    </rPh>
    <rPh sb="20" eb="22">
      <t>ユウソウ</t>
    </rPh>
    <phoneticPr fontId="2"/>
  </si>
  <si>
    <r>
      <rPr>
        <sz val="11"/>
        <rFont val="ＭＳ 明朝"/>
        <family val="1"/>
        <charset val="128"/>
      </rPr>
      <t>　・</t>
    </r>
    <r>
      <rPr>
        <b/>
        <sz val="11"/>
        <rFont val="ＭＳ ゴシック"/>
        <family val="3"/>
        <charset val="128"/>
      </rPr>
      <t>「種目別人数一覧」の裏面には振込明細書のコピーを添付して</t>
    </r>
    <r>
      <rPr>
        <sz val="11"/>
        <rFont val="ＭＳ 明朝"/>
        <family val="1"/>
        <charset val="128"/>
      </rPr>
      <t>ください。</t>
    </r>
    <rPh sb="3" eb="6">
      <t>シュモクベツ</t>
    </rPh>
    <rPh sb="6" eb="8">
      <t>ニンズウ</t>
    </rPh>
    <rPh sb="8" eb="10">
      <t>イチラン</t>
    </rPh>
    <rPh sb="12" eb="14">
      <t>リメン</t>
    </rPh>
    <rPh sb="26" eb="28">
      <t>テンプ</t>
    </rPh>
    <phoneticPr fontId="2"/>
  </si>
  <si>
    <t>ﾅﾝﾊﾞｰ1</t>
    <phoneticPr fontId="2"/>
  </si>
  <si>
    <t>A</t>
    <phoneticPr fontId="2"/>
  </si>
  <si>
    <t>ﾅﾝﾊﾞｰ2</t>
    <phoneticPr fontId="2"/>
  </si>
  <si>
    <t>　　※ナンバーは、アルファベットと数字を分けて入力してください。</t>
    <rPh sb="17" eb="19">
      <t>スウジ</t>
    </rPh>
    <rPh sb="20" eb="21">
      <t>ワ</t>
    </rPh>
    <rPh sb="23" eb="25">
      <t>ニュウリョク</t>
    </rPh>
    <phoneticPr fontId="2"/>
  </si>
  <si>
    <t>※種目数・参加料等を確認してから印刷をしてください。</t>
  </si>
  <si>
    <r>
      <t>　　　帳票印刷ボタンをクリックして印刷を行ってください。</t>
    </r>
    <r>
      <rPr>
        <b/>
        <sz val="16"/>
        <color rgb="FFFF0000"/>
        <rFont val="ＭＳ ゴシック"/>
        <family val="3"/>
        <charset val="128"/>
      </rPr>
      <t>↓</t>
    </r>
    <r>
      <rPr>
        <b/>
        <sz val="12"/>
        <color rgb="FFFF0000"/>
        <rFont val="ＭＳ ゴシック"/>
        <family val="3"/>
        <charset val="128"/>
      </rPr>
      <t>　　</t>
    </r>
    <rPh sb="3" eb="5">
      <t>チョウヒョウ</t>
    </rPh>
    <rPh sb="5" eb="7">
      <t>インサツ</t>
    </rPh>
    <rPh sb="17" eb="19">
      <t>インサツ</t>
    </rPh>
    <rPh sb="20" eb="21">
      <t>オコナ</t>
    </rPh>
    <phoneticPr fontId="2"/>
  </si>
  <si>
    <t>　　④種目別人数の確認</t>
    <rPh sb="3" eb="6">
      <t>シュモクベツ</t>
    </rPh>
    <rPh sb="6" eb="8">
      <t>ニンズウ</t>
    </rPh>
    <rPh sb="9" eb="11">
      <t>カクニン</t>
    </rPh>
    <phoneticPr fontId="2"/>
  </si>
  <si>
    <t>　・プログラム購入部数を入力後、合計金額を確認してください。</t>
    <rPh sb="7" eb="9">
      <t>コウニュウ</t>
    </rPh>
    <rPh sb="9" eb="11">
      <t>ブスウ</t>
    </rPh>
    <rPh sb="12" eb="15">
      <t>ニュウリョクゴ</t>
    </rPh>
    <rPh sb="16" eb="20">
      <t>ゴウケイキンガク</t>
    </rPh>
    <rPh sb="21" eb="23">
      <t>カクニン</t>
    </rPh>
    <phoneticPr fontId="2"/>
  </si>
  <si>
    <t>　・入力漏れや入力間違い等がないかを確認してください。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phoneticPr fontId="2"/>
  </si>
  <si>
    <r>
      <t>　・「④種目別人数表」にある、</t>
    </r>
    <r>
      <rPr>
        <b/>
        <sz val="11"/>
        <color rgb="FFFF0000"/>
        <rFont val="ＭＳ ゴシック"/>
        <family val="3"/>
        <charset val="128"/>
      </rPr>
      <t>帳票印刷ボタン</t>
    </r>
    <r>
      <rPr>
        <sz val="11"/>
        <color theme="1"/>
        <rFont val="ＭＳ 明朝"/>
        <family val="1"/>
        <charset val="128"/>
      </rPr>
      <t>をクリックして印刷を行ってください。</t>
    </r>
    <rPh sb="4" eb="7">
      <t>シュモクベツ</t>
    </rPh>
    <rPh sb="7" eb="9">
      <t>ニンズウ</t>
    </rPh>
    <rPh sb="9" eb="10">
      <t>ヒョウ</t>
    </rPh>
    <rPh sb="15" eb="19">
      <t>チョウ</t>
    </rPh>
    <rPh sb="29" eb="32">
      <t>イン</t>
    </rPh>
    <rPh sb="32" eb="35">
      <t>オコ</t>
    </rPh>
    <phoneticPr fontId="2"/>
  </si>
  <si>
    <t>　　⑦ファイルの保存</t>
    <rPh sb="8" eb="10">
      <t>ホゾン</t>
    </rPh>
    <phoneticPr fontId="2"/>
  </si>
  <si>
    <t>　　⑧メール送信</t>
    <rPh sb="6" eb="8">
      <t>ソウシン</t>
    </rPh>
    <phoneticPr fontId="2"/>
  </si>
  <si>
    <t>　　⑨参加料の振込</t>
    <rPh sb="3" eb="6">
      <t>サンカリョウ</t>
    </rPh>
    <rPh sb="7" eb="9">
      <t>フリコミ</t>
    </rPh>
    <phoneticPr fontId="50"/>
  </si>
  <si>
    <t xml:space="preserve">８ </t>
    <phoneticPr fontId="2"/>
  </si>
  <si>
    <r>
      <t>このファイルには、印刷ボタンにマクロを使用しています。</t>
    </r>
    <r>
      <rPr>
        <sz val="11"/>
        <color rgb="FFFF0000"/>
        <rFont val="ＭＳ 明朝"/>
        <family val="1"/>
        <charset val="128"/>
      </rPr>
      <t>エクセルの設定をマクロ有効にしてください。</t>
    </r>
    <rPh sb="9" eb="11">
      <t>インサツ</t>
    </rPh>
    <rPh sb="19" eb="21">
      <t>シヨウ</t>
    </rPh>
    <rPh sb="32" eb="34">
      <t>セッテイ</t>
    </rPh>
    <rPh sb="38" eb="40">
      <t>ユウコウ</t>
    </rPh>
    <phoneticPr fontId="2"/>
  </si>
  <si>
    <t>　　⑤申込一覧表の確認</t>
    <rPh sb="3" eb="5">
      <t>モウシコミ</t>
    </rPh>
    <rPh sb="5" eb="7">
      <t>イチラン</t>
    </rPh>
    <rPh sb="7" eb="8">
      <t>ヒョウ</t>
    </rPh>
    <rPh sb="9" eb="11">
      <t>カクニン</t>
    </rPh>
    <phoneticPr fontId="2"/>
  </si>
  <si>
    <t>資格審査用</t>
  </si>
  <si>
    <t>種別種目</t>
    <rPh sb="0" eb="2">
      <t>シュベツ</t>
    </rPh>
    <rPh sb="2" eb="4">
      <t>シュモク</t>
    </rPh>
    <phoneticPr fontId="62"/>
  </si>
  <si>
    <t>ﾌ ﾘ ｶﾞﾅ</t>
  </si>
  <si>
    <t>氏  名</t>
  </si>
  <si>
    <t>大　会　名</t>
  </si>
  <si>
    <t>年月日(yy/mm/dd)</t>
    <rPh sb="0" eb="2">
      <t>ネンガッピ</t>
    </rPh>
    <phoneticPr fontId="40"/>
  </si>
  <si>
    <t>順位</t>
  </si>
  <si>
    <t>記　録</t>
  </si>
  <si>
    <t>場  所</t>
  </si>
  <si>
    <t>出場資格</t>
  </si>
  <si>
    <t xml:space="preserve"> ＋ ･ －(   .  )</t>
    <phoneticPr fontId="62"/>
  </si>
  <si>
    <t>取得大会</t>
  </si>
  <si>
    <t>※標準記録突破大会は、公認大会で、記録会は正式名称を記入。</t>
  </si>
  <si>
    <t>※記載等不備・不正で、審査の結果返却した場合、再受付はしない。</t>
  </si>
  <si>
    <t>※風の記入が必要な種目は、必ず記入。（無記入は無効）</t>
    <rPh sb="1" eb="2">
      <t>カゼ</t>
    </rPh>
    <rPh sb="3" eb="5">
      <t>キニュウ</t>
    </rPh>
    <rPh sb="6" eb="8">
      <t>ヒツヨウ</t>
    </rPh>
    <rPh sb="9" eb="11">
      <t>シュモク</t>
    </rPh>
    <rPh sb="13" eb="14">
      <t>カナラ</t>
    </rPh>
    <rPh sb="15" eb="17">
      <t>キニュウ</t>
    </rPh>
    <rPh sb="19" eb="20">
      <t>ム</t>
    </rPh>
    <rPh sb="20" eb="22">
      <t>キニュウ</t>
    </rPh>
    <rPh sb="23" eb="25">
      <t>ムコウ</t>
    </rPh>
    <phoneticPr fontId="62"/>
  </si>
  <si>
    <r>
      <t>←入力</t>
    </r>
    <r>
      <rPr>
        <b/>
        <sz val="11"/>
        <rFont val="ＭＳ ゴシック"/>
        <family val="3"/>
        <charset val="128"/>
      </rPr>
      <t>(全角６文字以内です。大学は"大"を入れて６文字以内です。)</t>
    </r>
    <rPh sb="1" eb="3">
      <t>ニュウリョク</t>
    </rPh>
    <rPh sb="4" eb="6">
      <t>ゼンカク</t>
    </rPh>
    <rPh sb="7" eb="11">
      <t>モジイナイ</t>
    </rPh>
    <rPh sb="14" eb="16">
      <t>ダイガク</t>
    </rPh>
    <rPh sb="18" eb="19">
      <t>ダイ</t>
    </rPh>
    <rPh sb="21" eb="22">
      <t>イ</t>
    </rPh>
    <rPh sb="25" eb="29">
      <t>モジイナイ</t>
    </rPh>
    <phoneticPr fontId="2"/>
  </si>
  <si>
    <t>←入力(正式名称ですが、国立大学法人などは省いてください)</t>
    <rPh sb="1" eb="3">
      <t>ニュウリョク</t>
    </rPh>
    <rPh sb="4" eb="8">
      <t>セイシキメイショウ</t>
    </rPh>
    <rPh sb="12" eb="14">
      <t>コクリツ</t>
    </rPh>
    <rPh sb="14" eb="16">
      <t>ダイガク</t>
    </rPh>
    <rPh sb="16" eb="18">
      <t>ホウジン</t>
    </rPh>
    <rPh sb="21" eb="22">
      <t>ハブ</t>
    </rPh>
    <phoneticPr fontId="2"/>
  </si>
  <si>
    <r>
      <t>←入力 略称に対する読みを</t>
    </r>
    <r>
      <rPr>
        <b/>
        <sz val="11"/>
        <rFont val="ＭＳ ゴシック"/>
        <family val="3"/>
        <charset val="128"/>
      </rPr>
      <t>半角カタカナで入力してください。</t>
    </r>
    <rPh sb="1" eb="3">
      <t>ニュウリョク</t>
    </rPh>
    <rPh sb="4" eb="6">
      <t>リャクショウ</t>
    </rPh>
    <rPh sb="7" eb="8">
      <t>タイ</t>
    </rPh>
    <rPh sb="10" eb="11">
      <t>ヨ</t>
    </rPh>
    <rPh sb="13" eb="15">
      <t>ハン</t>
    </rPh>
    <rPh sb="20" eb="22">
      <t>ニュウリョク</t>
    </rPh>
    <phoneticPr fontId="2"/>
  </si>
  <si>
    <t>メドレーＲ</t>
    <phoneticPr fontId="2"/>
  </si>
  <si>
    <t>メドレーＲ</t>
    <phoneticPr fontId="2"/>
  </si>
  <si>
    <t>西三　晴子</t>
    <rPh sb="0" eb="1">
      <t>セイ</t>
    </rPh>
    <rPh sb="1" eb="2">
      <t>サン</t>
    </rPh>
    <rPh sb="3" eb="5">
      <t>ハルコ</t>
    </rPh>
    <phoneticPr fontId="2"/>
  </si>
  <si>
    <t>ｾｲｻﾝ ﾊﾙｺ</t>
    <phoneticPr fontId="2"/>
  </si>
  <si>
    <t>L100m</t>
    <phoneticPr fontId="2"/>
  </si>
  <si>
    <t>L共通棒高跳</t>
  </si>
  <si>
    <t>メドレーR</t>
    <phoneticPr fontId="2"/>
  </si>
  <si>
    <t>リレー参加数✕2000円</t>
    <rPh sb="3" eb="6">
      <t>サンカスウ</t>
    </rPh>
    <rPh sb="11" eb="12">
      <t>エン</t>
    </rPh>
    <phoneticPr fontId="6"/>
  </si>
  <si>
    <t>プログラム部数✕1000円</t>
    <rPh sb="5" eb="7">
      <t>ブスウ</t>
    </rPh>
    <rPh sb="12" eb="13">
      <t>エン</t>
    </rPh>
    <phoneticPr fontId="6"/>
  </si>
  <si>
    <t>メドレーＲ</t>
    <phoneticPr fontId="6"/>
  </si>
  <si>
    <t>パロマ瑞穂スタジアム</t>
    <rPh sb="3" eb="5">
      <t>ミズホ</t>
    </rPh>
    <phoneticPr fontId="2"/>
  </si>
  <si>
    <t>※メール送信を完了してください！</t>
  </si>
  <si>
    <t>★参加資格を取得した記録を入力してください。→資格審査に使用します。</t>
    <rPh sb="1" eb="5">
      <t>サンカシカク</t>
    </rPh>
    <rPh sb="6" eb="8">
      <t>シュトク</t>
    </rPh>
    <rPh sb="10" eb="12">
      <t>キロク</t>
    </rPh>
    <rPh sb="13" eb="15">
      <t>ニュウリョク</t>
    </rPh>
    <rPh sb="23" eb="27">
      <t>シカクシンサ</t>
    </rPh>
    <rPh sb="28" eb="30">
      <t>シヨウ</t>
    </rPh>
    <phoneticPr fontId="2"/>
  </si>
  <si>
    <t>　　⑥種目別人数表・申込一覧表・個票の印刷</t>
    <rPh sb="3" eb="6">
      <t>シュモクベツ</t>
    </rPh>
    <rPh sb="6" eb="8">
      <t>ニンズウ</t>
    </rPh>
    <rPh sb="8" eb="9">
      <t>オモテ</t>
    </rPh>
    <rPh sb="10" eb="12">
      <t>モウシコミ</t>
    </rPh>
    <rPh sb="12" eb="14">
      <t>イチラン</t>
    </rPh>
    <rPh sb="14" eb="15">
      <t>ヒョウ</t>
    </rPh>
    <rPh sb="16" eb="18">
      <t>コヒョウ</t>
    </rPh>
    <rPh sb="19" eb="21">
      <t>インサツ</t>
    </rPh>
    <phoneticPr fontId="2"/>
  </si>
  <si>
    <t>〒460-0012　名古屋市中区千代田２－19－16　千代田ビル７Ｆ</t>
  </si>
  <si>
    <t>toiawase.aichi@gmail.com</t>
    <phoneticPr fontId="2"/>
  </si>
  <si>
    <t>R</t>
    <phoneticPr fontId="40"/>
  </si>
  <si>
    <t>メドレーＲ</t>
    <phoneticPr fontId="40"/>
  </si>
  <si>
    <t>このファイルは申込人数４８名まで入力できます。４８名を超える場合は別ファイルを作成してください。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5" eb="26">
      <t>メイ</t>
    </rPh>
    <rPh sb="27" eb="28">
      <t>コ</t>
    </rPh>
    <rPh sb="30" eb="32">
      <t>バアイ</t>
    </rPh>
    <rPh sb="33" eb="34">
      <t>ベツ</t>
    </rPh>
    <rPh sb="39" eb="41">
      <t>サクセイ</t>
    </rPh>
    <phoneticPr fontId="2"/>
  </si>
  <si>
    <t>※メールの送信を最優先してください。</t>
    <rPh sb="5" eb="7">
      <t>ソウシン</t>
    </rPh>
    <rPh sb="8" eb="11">
      <t>サイユウセン</t>
    </rPh>
    <phoneticPr fontId="2"/>
  </si>
  <si>
    <t xml:space="preserve">９ </t>
    <phoneticPr fontId="2"/>
  </si>
  <si>
    <t>種別</t>
    <phoneticPr fontId="2"/>
  </si>
  <si>
    <t>一般</t>
    <rPh sb="0" eb="2">
      <t>イッパ</t>
    </rPh>
    <phoneticPr fontId="2"/>
  </si>
  <si>
    <t>100m</t>
  </si>
  <si>
    <t>200m</t>
  </si>
  <si>
    <t>400m</t>
  </si>
  <si>
    <t>共通メドレーＲ</t>
  </si>
  <si>
    <t>800m</t>
  </si>
  <si>
    <t>1500m</t>
  </si>
  <si>
    <t>100mH(0.838m)</t>
  </si>
  <si>
    <t>400mH(0.762m)</t>
  </si>
  <si>
    <t>3000mSC(0.762m)</t>
  </si>
  <si>
    <t>走高跳</t>
  </si>
  <si>
    <t>走幅跳</t>
  </si>
  <si>
    <t>三段跳</t>
  </si>
  <si>
    <t>砲丸投(4.000kg)</t>
  </si>
  <si>
    <t>円盤投(1.000kg)</t>
  </si>
  <si>
    <t>やり投(600g)</t>
  </si>
  <si>
    <t>共通棒高跳</t>
  </si>
  <si>
    <t>中学100m</t>
  </si>
  <si>
    <t>中学200m</t>
  </si>
  <si>
    <t>中学800m</t>
  </si>
  <si>
    <t>中学1500m</t>
  </si>
  <si>
    <t>中学100mH(0.762/8.0m)</t>
  </si>
  <si>
    <t>中学走高跳</t>
  </si>
  <si>
    <t>中学走幅跳</t>
  </si>
  <si>
    <t>中学砲丸投(2.721kg)</t>
  </si>
  <si>
    <t>中学円盤投(1.000kg)</t>
  </si>
  <si>
    <t>種  目</t>
    <phoneticPr fontId="62"/>
  </si>
  <si>
    <t>氏　　　名</t>
  </si>
  <si>
    <t>メドレーＲ</t>
    <phoneticPr fontId="62"/>
  </si>
  <si>
    <t>一般</t>
    <rPh sb="0" eb="2">
      <t>イッパ</t>
    </rPh>
    <phoneticPr fontId="2"/>
  </si>
  <si>
    <t>400R</t>
    <phoneticPr fontId="2"/>
  </si>
  <si>
    <t>記 　録</t>
    <phoneticPr fontId="40"/>
  </si>
  <si>
    <t>共通</t>
    <rPh sb="0" eb="2">
      <t>キョウツウ</t>
    </rPh>
    <phoneticPr fontId="2"/>
  </si>
  <si>
    <t>１０</t>
  </si>
  <si>
    <t>このブックにパスワード保護をしないでください。</t>
    <rPh sb="11" eb="13">
      <t>ホゴ</t>
    </rPh>
    <phoneticPr fontId="2"/>
  </si>
  <si>
    <t>パスワード保護をしても、mailにパスワードを記載したら保護している意味がありません。</t>
    <rPh sb="23" eb="25">
      <t>キサイ</t>
    </rPh>
    <rPh sb="28" eb="30">
      <t>ホゴ</t>
    </rPh>
    <rPh sb="34" eb="36">
      <t>イミ</t>
    </rPh>
    <phoneticPr fontId="2"/>
  </si>
  <si>
    <t>１</t>
    <phoneticPr fontId="40"/>
  </si>
  <si>
    <t>２</t>
    <phoneticPr fontId="40"/>
  </si>
  <si>
    <t>3</t>
    <phoneticPr fontId="40"/>
  </si>
  <si>
    <t>4</t>
    <phoneticPr fontId="40"/>
  </si>
  <si>
    <t>5</t>
    <phoneticPr fontId="40"/>
  </si>
  <si>
    <t>6</t>
    <phoneticPr fontId="40"/>
  </si>
  <si>
    <t>9</t>
    <phoneticPr fontId="40"/>
  </si>
  <si>
    <t>13</t>
    <phoneticPr fontId="40"/>
  </si>
  <si>
    <t>14</t>
    <phoneticPr fontId="40"/>
  </si>
  <si>
    <t>18</t>
    <phoneticPr fontId="40"/>
  </si>
  <si>
    <t>19</t>
    <phoneticPr fontId="40"/>
  </si>
  <si>
    <t>20</t>
    <phoneticPr fontId="40"/>
  </si>
  <si>
    <t>22</t>
    <phoneticPr fontId="40"/>
  </si>
  <si>
    <t>23</t>
    <phoneticPr fontId="40"/>
  </si>
  <si>
    <t>24</t>
    <phoneticPr fontId="40"/>
  </si>
  <si>
    <t>25</t>
    <phoneticPr fontId="40"/>
  </si>
  <si>
    <t>27</t>
    <phoneticPr fontId="40"/>
  </si>
  <si>
    <t>28</t>
    <phoneticPr fontId="40"/>
  </si>
  <si>
    <t>29</t>
    <phoneticPr fontId="40"/>
  </si>
  <si>
    <t>30</t>
    <phoneticPr fontId="40"/>
  </si>
  <si>
    <t>31</t>
    <phoneticPr fontId="40"/>
  </si>
  <si>
    <t>32</t>
    <phoneticPr fontId="40"/>
  </si>
  <si>
    <t>34</t>
    <phoneticPr fontId="40"/>
  </si>
  <si>
    <t>35</t>
    <phoneticPr fontId="40"/>
  </si>
  <si>
    <t>36</t>
    <phoneticPr fontId="40"/>
  </si>
  <si>
    <t>37</t>
    <phoneticPr fontId="40"/>
  </si>
  <si>
    <t>39</t>
    <phoneticPr fontId="40"/>
  </si>
  <si>
    <t>40</t>
    <phoneticPr fontId="40"/>
  </si>
  <si>
    <t>41</t>
    <phoneticPr fontId="40"/>
  </si>
  <si>
    <t>43</t>
    <phoneticPr fontId="40"/>
  </si>
  <si>
    <t>44</t>
    <phoneticPr fontId="40"/>
  </si>
  <si>
    <t>団体名</t>
  </si>
  <si>
    <t xml:space="preserve"> ＋ ･ －(   .  )</t>
    <phoneticPr fontId="62"/>
  </si>
  <si>
    <t>8</t>
    <phoneticPr fontId="40"/>
  </si>
  <si>
    <t>15</t>
    <phoneticPr fontId="40"/>
  </si>
  <si>
    <t>26</t>
    <phoneticPr fontId="40"/>
  </si>
  <si>
    <t>※記載等不備・不正で、審査の結果返却した場合、再受付はしない。</t>
    <phoneticPr fontId="62"/>
  </si>
  <si>
    <t>※風の記入が必要な種目は、必ず記入。（無記入は無効）</t>
    <rPh sb="1" eb="2">
      <t>カゼ</t>
    </rPh>
    <rPh sb="3" eb="5">
      <t>キニュウ</t>
    </rPh>
    <rPh sb="6" eb="8">
      <t>ヒツヨウ</t>
    </rPh>
    <rPh sb="9" eb="11">
      <t>シュモク</t>
    </rPh>
    <rPh sb="13" eb="14">
      <t>カナラ</t>
    </rPh>
    <rPh sb="15" eb="17">
      <t>キニュウ</t>
    </rPh>
    <rPh sb="19" eb="20">
      <t>ム</t>
    </rPh>
    <rPh sb="20" eb="22">
      <t>キニュウ</t>
    </rPh>
    <rPh sb="23" eb="25">
      <t>ムコウ</t>
    </rPh>
    <phoneticPr fontId="40"/>
  </si>
  <si>
    <t xml:space="preserve"> ＋ ･ －(   .  )</t>
    <phoneticPr fontId="62"/>
  </si>
  <si>
    <t>10</t>
    <phoneticPr fontId="40"/>
  </si>
  <si>
    <t>11</t>
    <phoneticPr fontId="40"/>
  </si>
  <si>
    <t>12</t>
    <phoneticPr fontId="40"/>
  </si>
  <si>
    <t>7</t>
    <phoneticPr fontId="40"/>
  </si>
  <si>
    <t xml:space="preserve"> ＋ ･ －(   .  )</t>
    <phoneticPr fontId="62"/>
  </si>
  <si>
    <t>16</t>
    <phoneticPr fontId="40"/>
  </si>
  <si>
    <t>17</t>
    <phoneticPr fontId="40"/>
  </si>
  <si>
    <t>21</t>
    <phoneticPr fontId="40"/>
  </si>
  <si>
    <t>※記載等不備・不正で、審査の結果返却した場合、再受付はしない。</t>
    <phoneticPr fontId="62"/>
  </si>
  <si>
    <t>33</t>
    <phoneticPr fontId="40"/>
  </si>
  <si>
    <t xml:space="preserve"> ＋ ･ －(   .  )</t>
    <phoneticPr fontId="62"/>
  </si>
  <si>
    <t>38</t>
    <phoneticPr fontId="40"/>
  </si>
  <si>
    <t>42</t>
    <phoneticPr fontId="40"/>
  </si>
  <si>
    <t>45</t>
    <phoneticPr fontId="40"/>
  </si>
  <si>
    <t>46</t>
    <phoneticPr fontId="40"/>
  </si>
  <si>
    <t>47</t>
    <phoneticPr fontId="40"/>
  </si>
  <si>
    <t>48</t>
    <phoneticPr fontId="40"/>
  </si>
  <si>
    <t xml:space="preserve"> ＋ ･ －(   .  )</t>
    <phoneticPr fontId="62"/>
  </si>
  <si>
    <t>aichiwemen@gmail.com</t>
    <phoneticPr fontId="2"/>
  </si>
  <si>
    <r>
      <t xml:space="preserve"> </t>
    </r>
    <r>
      <rPr>
        <b/>
        <sz val="10"/>
        <color theme="1"/>
        <rFont val="ＭＳ 明朝"/>
        <family val="1"/>
        <charset val="128"/>
      </rPr>
      <t>（財） 愛知陸上競技協会　　愛知レディース陸上　宛</t>
    </r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</si>
  <si>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</si>
  <si>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</si>
  <si>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種目種別数</t>
    <rPh sb="0" eb="2">
      <t>シュモク</t>
    </rPh>
    <rPh sb="2" eb="4">
      <t>シュベツ</t>
    </rPh>
    <rPh sb="4" eb="5">
      <t>スウ</t>
    </rPh>
    <phoneticPr fontId="2"/>
  </si>
  <si>
    <t>一般</t>
    <rPh sb="0" eb="2">
      <t>イッパン</t>
    </rPh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</si>
  <si>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</si>
  <si>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</si>
  <si>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一般</t>
    <rPh sb="0" eb="2">
      <t>イッパン</t>
    </rPh>
    <phoneticPr fontId="2"/>
  </si>
  <si>
    <t>一般1000円✕種目数</t>
    <rPh sb="0" eb="2">
      <t>イッパン</t>
    </rPh>
    <rPh sb="6" eb="7">
      <t>エン</t>
    </rPh>
    <rPh sb="8" eb="11">
      <t>シュモクスウ</t>
    </rPh>
    <phoneticPr fontId="2"/>
  </si>
  <si>
    <t>高校800円✕種目数</t>
    <rPh sb="0" eb="2">
      <t>コウコウ</t>
    </rPh>
    <rPh sb="5" eb="6">
      <t>エン</t>
    </rPh>
    <rPh sb="7" eb="10">
      <t>シュモクスウ</t>
    </rPh>
    <phoneticPr fontId="2"/>
  </si>
  <si>
    <t>中学500円✕種目数</t>
    <rPh sb="0" eb="2">
      <t>チュウガク</t>
    </rPh>
    <rPh sb="5" eb="6">
      <t>エン</t>
    </rPh>
    <rPh sb="7" eb="10">
      <t>sy</t>
    </rPh>
    <phoneticPr fontId="2"/>
  </si>
  <si>
    <t>高校</t>
    <rPh sb="0" eb="2">
      <t>コ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</si>
  <si>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ファイル名を団体名（例：○○○）に変更し</t>
    </r>
    <r>
      <rPr>
        <sz val="11"/>
        <color indexed="8"/>
        <rFont val="ＭＳ 明朝"/>
        <family val="1"/>
        <charset val="128"/>
      </rPr>
      <t>保存してください。メールに添付するときは、ファイル名が団体名に</t>
    </r>
    <rPh sb="6" eb="7">
      <t>メイ</t>
    </rPh>
    <rPh sb="8" eb="10">
      <t>ダンタイ</t>
    </rPh>
    <rPh sb="10" eb="11">
      <t>メイ</t>
    </rPh>
    <rPh sb="12" eb="13">
      <t>レイ</t>
    </rPh>
    <rPh sb="19" eb="21">
      <t>ヘンコウ</t>
    </rPh>
    <rPh sb="22" eb="24">
      <t>ホゾン</t>
    </rPh>
    <rPh sb="35" eb="37">
      <t>テンプ</t>
    </rPh>
    <rPh sb="47" eb="48">
      <t>メイ</t>
    </rPh>
    <rPh sb="49" eb="51">
      <t>ダンタイ</t>
    </rPh>
    <rPh sb="51" eb="52">
      <t>メイ</t>
    </rPh>
    <phoneticPr fontId="2"/>
  </si>
  <si>
    <t>学年</t>
    <rPh sb="0" eb="1">
      <t>ガク</t>
    </rPh>
    <rPh sb="1" eb="2">
      <t>ネン</t>
    </rPh>
    <phoneticPr fontId="40"/>
  </si>
  <si>
    <t>種別</t>
    <rPh sb="0" eb="2">
      <t>シュベツ</t>
    </rPh>
    <phoneticPr fontId="40"/>
  </si>
  <si>
    <t>クラブチーム等で、一般、高校、中学が混在しても構いません。</t>
    <rPh sb="6" eb="7">
      <t>ナド</t>
    </rPh>
    <rPh sb="9" eb="11">
      <t>イッパン</t>
    </rPh>
    <rPh sb="12" eb="14">
      <t>コウコウ</t>
    </rPh>
    <rPh sb="15" eb="17">
      <t>チュウガク</t>
    </rPh>
    <rPh sb="18" eb="20">
      <t>コンザイ</t>
    </rPh>
    <rPh sb="23" eb="24">
      <t>カマ</t>
    </rPh>
    <phoneticPr fontId="2"/>
  </si>
  <si>
    <t>　⑤申込一覧表</t>
    <rPh sb="2" eb="4">
      <t>モウシコミ</t>
    </rPh>
    <rPh sb="4" eb="7">
      <t>イチランヒョウ</t>
    </rPh>
    <phoneticPr fontId="2"/>
  </si>
  <si>
    <t>振込明細書のコピーを下部に添付してください</t>
    <rPh sb="0" eb="2">
      <t>フリコミ</t>
    </rPh>
    <rPh sb="2" eb="5">
      <t>メイサイショ</t>
    </rPh>
    <rPh sb="10" eb="12">
      <t>カブ</t>
    </rPh>
    <rPh sb="13" eb="15">
      <t>テンプ</t>
    </rPh>
    <phoneticPr fontId="2"/>
  </si>
  <si>
    <t>団体名</t>
    <rPh sb="0" eb="2">
      <t>ダン</t>
    </rPh>
    <rPh sb="2" eb="3">
      <t>メイ</t>
    </rPh>
    <phoneticPr fontId="6"/>
  </si>
  <si>
    <t>※クラブチームのリレーは、同じ種別の方で編成してください。混合は認めません。</t>
    <rPh sb="13" eb="14">
      <t>オナ</t>
    </rPh>
    <rPh sb="15" eb="17">
      <t>シュベツ</t>
    </rPh>
    <rPh sb="18" eb="19">
      <t>カタ</t>
    </rPh>
    <rPh sb="20" eb="22">
      <t>ヘンセイ</t>
    </rPh>
    <rPh sb="29" eb="31">
      <t>コンゴウ</t>
    </rPh>
    <rPh sb="32" eb="33">
      <t>ミト</t>
    </rPh>
    <phoneticPr fontId="2"/>
  </si>
  <si>
    <t>申込期間</t>
    <rPh sb="0" eb="4">
      <t>モウシコミキカン</t>
    </rPh>
    <phoneticPr fontId="2"/>
  </si>
  <si>
    <t>団体名</t>
    <rPh sb="0" eb="2">
      <t>ダン</t>
    </rPh>
    <rPh sb="2" eb="3">
      <t>メイ</t>
    </rPh>
    <phoneticPr fontId="40"/>
  </si>
  <si>
    <t>100m</t>
    <phoneticPr fontId="40"/>
  </si>
  <si>
    <t>2017愛知レディース陸上競技大会</t>
    <rPh sb="4" eb="6">
      <t>アイチ</t>
    </rPh>
    <rPh sb="11" eb="13">
      <t>リクジョウ</t>
    </rPh>
    <rPh sb="13" eb="15">
      <t>キョウギ</t>
    </rPh>
    <rPh sb="15" eb="17">
      <t>タイカイ</t>
    </rPh>
    <phoneticPr fontId="2"/>
  </si>
  <si>
    <t>平成２９年７月１日（土）、２日(日）</t>
    <rPh sb="0" eb="2">
      <t>ヘイセイ</t>
    </rPh>
    <rPh sb="4" eb="5">
      <t>ネン</t>
    </rPh>
    <rPh sb="6" eb="7">
      <t>ガツ</t>
    </rPh>
    <rPh sb="8" eb="9">
      <t>カ</t>
    </rPh>
    <rPh sb="9" eb="12">
      <t>ド</t>
    </rPh>
    <rPh sb="14" eb="15">
      <t>ニチ</t>
    </rPh>
    <rPh sb="16" eb="17">
      <t>ヒ</t>
    </rPh>
    <phoneticPr fontId="2"/>
  </si>
  <si>
    <t>平成29年5月29日(月)～6月5日(月)</t>
    <rPh sb="0" eb="2">
      <t>ヘイセイ</t>
    </rPh>
    <rPh sb="4" eb="5">
      <t>ネン</t>
    </rPh>
    <rPh sb="6" eb="7">
      <t>ガツ</t>
    </rPh>
    <rPh sb="9" eb="10">
      <t>ヒ</t>
    </rPh>
    <rPh sb="11" eb="12">
      <t>ツキ</t>
    </rPh>
    <rPh sb="15" eb="16">
      <t>ガツ</t>
    </rPh>
    <rPh sb="17" eb="18">
      <t>ヒ</t>
    </rPh>
    <rPh sb="19" eb="20">
      <t>ツキ</t>
    </rPh>
    <phoneticPr fontId="2"/>
  </si>
  <si>
    <t>2017レディース陸上個人申込票</t>
  </si>
  <si>
    <t>2017レディース陸上個人申込票</t>
    <phoneticPr fontId="40"/>
  </si>
  <si>
    <t>※2017年度登録ナンバーで申し込むこと。</t>
  </si>
  <si>
    <t>振り込みも同様です。</t>
    <rPh sb="0" eb="1">
      <t>フ</t>
    </rPh>
    <rPh sb="2" eb="3">
      <t>コ</t>
    </rPh>
    <rPh sb="5" eb="7">
      <t>ドウヨウ</t>
    </rPh>
    <phoneticPr fontId="2"/>
  </si>
  <si>
    <t>締め切りは6月6日（火）必着です。</t>
    <rPh sb="0" eb="1">
      <t>シ</t>
    </rPh>
    <rPh sb="2" eb="3">
      <t>キ</t>
    </rPh>
    <rPh sb="6" eb="7">
      <t>ツキ</t>
    </rPh>
    <rPh sb="8" eb="9">
      <t>ヒ</t>
    </rPh>
    <rPh sb="10" eb="11">
      <t>ヒ</t>
    </rPh>
    <rPh sb="12" eb="14">
      <t>ヒッチャク</t>
    </rPh>
    <phoneticPr fontId="2"/>
  </si>
  <si>
    <t>2017愛知レディース陸上    リレー申込票</t>
    <rPh sb="11" eb="13">
      <t>リクジョウ</t>
    </rPh>
    <phoneticPr fontId="62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</si>
</sst>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[$-411]ggge&quot;年&quot;m&quot;月&quot;d&quot;日&quot;;@"/>
  </numFmts>
  <fonts count="9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40"/>
      <color rgb="FFFF0000"/>
      <name val="ＭＳ ゴシック"/>
      <family val="3"/>
      <charset val="128"/>
    </font>
    <font>
      <sz val="11"/>
      <name val="ＤＦ平成明朝体W7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color theme="3" tint="0.39997558519241921"/>
      <name val="ＭＳ ゴシック"/>
      <family val="3"/>
      <charset val="128"/>
    </font>
    <font>
      <b/>
      <sz val="14"/>
      <color indexed="1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8"/>
      <name val="ＤＦ平成明朝体W7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22"/>
      <name val="ＭＳ Ｐゴシック"/>
      <family val="3"/>
      <charset val="128"/>
      <scheme val="major"/>
    </font>
    <font>
      <b/>
      <sz val="10"/>
      <color theme="1"/>
      <name val="ＭＳ 明朝"/>
      <family val="1"/>
      <charset val="128"/>
    </font>
    <font>
      <sz val="26"/>
      <color theme="1"/>
      <name val="HG創英角ｺﾞｼｯｸUB"/>
      <family val="3"/>
      <charset val="128"/>
    </font>
    <font>
      <sz val="22"/>
      <color theme="1"/>
      <name val="HG創英角ﾎﾟｯﾌﾟ体"/>
      <family val="3"/>
      <charset val="128"/>
    </font>
    <font>
      <sz val="11"/>
      <color theme="1"/>
      <name val="ＪＳゴシック"/>
      <family val="3"/>
      <charset val="128"/>
    </font>
    <font>
      <sz val="11"/>
      <color theme="1"/>
      <name val="ＤＨＰ平成ゴシックW5"/>
      <family val="3"/>
      <charset val="128"/>
    </font>
    <font>
      <sz val="16"/>
      <name val="標準明朝"/>
      <family val="1"/>
      <charset val="128"/>
    </font>
    <font>
      <b/>
      <sz val="18"/>
      <name val="ＭＳ 明朝"/>
      <family val="1"/>
      <charset val="128"/>
    </font>
    <font>
      <sz val="24"/>
      <name val="ＭＳ Ｐゴシック"/>
      <family val="3"/>
      <charset val="128"/>
      <scheme val="major"/>
    </font>
    <font>
      <sz val="16"/>
      <name val="ＤＨＰ平成明朝体W7"/>
      <family val="3"/>
      <charset val="128"/>
    </font>
    <font>
      <b/>
      <sz val="22"/>
      <color theme="1"/>
      <name val="HG創英角ｺﾞｼｯｸUB"/>
      <family val="3"/>
      <charset val="128"/>
    </font>
    <font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明朝"/>
      <family val="1"/>
      <charset val="128"/>
    </font>
    <font>
      <sz val="22"/>
      <name val="ＭＳ 明朝"/>
      <family val="1"/>
      <charset val="128"/>
    </font>
    <font>
      <sz val="26"/>
      <name val="標準明朝"/>
      <family val="1"/>
      <charset val="128"/>
    </font>
    <font>
      <b/>
      <sz val="28"/>
      <name val="ＭＳ Ｐゴシック"/>
      <family val="3"/>
      <charset val="128"/>
      <scheme val="major"/>
    </font>
    <font>
      <sz val="32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11"/>
      <color theme="1"/>
      <name val="HG創英角ｺﾞｼｯｸUB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dotted">
        <color auto="1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/>
      <right/>
      <top/>
      <bottom style="dashDot">
        <color auto="1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24" fillId="0" borderId="0"/>
    <xf numFmtId="0" fontId="12" fillId="0" borderId="0">
      <alignment vertical="center"/>
    </xf>
    <xf numFmtId="0" fontId="1" fillId="0" borderId="0">
      <alignment vertical="center"/>
    </xf>
    <xf numFmtId="0" fontId="61" fillId="0" borderId="0"/>
  </cellStyleXfs>
  <cellXfs count="531">
    <xf numFmtId="0" fontId="0" fillId="0" borderId="0" xfId="0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5" fillId="0" borderId="0" xfId="0" applyFont="1" applyFill="1" applyBorder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Fill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>
      <alignment vertical="center"/>
    </xf>
    <xf numFmtId="49" fontId="25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29" fillId="3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5" borderId="0" xfId="0" applyFont="1" applyFill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25" fillId="0" borderId="23" xfId="0" applyFont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0" fillId="5" borderId="0" xfId="0" applyFill="1">
      <alignment vertical="center"/>
    </xf>
    <xf numFmtId="0" fontId="25" fillId="0" borderId="0" xfId="0" applyFont="1" applyProtection="1">
      <alignment vertical="center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25" fillId="0" borderId="7" xfId="0" applyFont="1" applyBorder="1" applyAlignment="1" applyProtection="1">
      <alignment horizontal="center" vertical="center" shrinkToFit="1"/>
      <protection locked="0"/>
    </xf>
    <xf numFmtId="0" fontId="25" fillId="0" borderId="6" xfId="0" applyFont="1" applyBorder="1" applyAlignment="1" applyProtection="1">
      <alignment horizontal="center" vertical="center" shrinkToFit="1"/>
      <protection locked="0"/>
    </xf>
    <xf numFmtId="0" fontId="25" fillId="0" borderId="29" xfId="0" applyFont="1" applyBorder="1" applyAlignment="1" applyProtection="1">
      <alignment horizontal="center" vertical="center" shrinkToFit="1"/>
      <protection locked="0"/>
    </xf>
    <xf numFmtId="0" fontId="25" fillId="0" borderId="21" xfId="0" applyFont="1" applyBorder="1" applyAlignment="1" applyProtection="1">
      <alignment horizontal="center" vertical="center" shrinkToFit="1"/>
      <protection locked="0"/>
    </xf>
    <xf numFmtId="0" fontId="25" fillId="0" borderId="24" xfId="0" applyFont="1" applyBorder="1" applyAlignment="1" applyProtection="1">
      <alignment horizontal="center" vertical="center" shrinkToFit="1"/>
      <protection locked="0"/>
    </xf>
    <xf numFmtId="0" fontId="25" fillId="0" borderId="26" xfId="0" applyFont="1" applyBorder="1" applyAlignment="1" applyProtection="1">
      <alignment horizontal="center" vertical="center" shrinkToFit="1"/>
      <protection locked="0"/>
    </xf>
    <xf numFmtId="0" fontId="25" fillId="0" borderId="30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horizontal="right" vertical="center"/>
    </xf>
    <xf numFmtId="0" fontId="25" fillId="0" borderId="47" xfId="0" applyFont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50" xfId="0" applyBorder="1">
      <alignment vertical="center"/>
    </xf>
    <xf numFmtId="0" fontId="0" fillId="0" borderId="56" xfId="0" applyBorder="1">
      <alignment vertical="center"/>
    </xf>
    <xf numFmtId="0" fontId="25" fillId="0" borderId="47" xfId="0" applyFont="1" applyBorder="1">
      <alignment vertical="center"/>
    </xf>
    <xf numFmtId="0" fontId="25" fillId="0" borderId="49" xfId="0" applyFont="1" applyBorder="1">
      <alignment vertical="center"/>
    </xf>
    <xf numFmtId="0" fontId="29" fillId="0" borderId="49" xfId="0" applyFont="1" applyBorder="1">
      <alignment vertical="center"/>
    </xf>
    <xf numFmtId="0" fontId="25" fillId="0" borderId="50" xfId="0" applyFont="1" applyBorder="1">
      <alignment vertical="center"/>
    </xf>
    <xf numFmtId="0" fontId="25" fillId="0" borderId="52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56" xfId="0" applyFont="1" applyBorder="1">
      <alignment vertical="center"/>
    </xf>
    <xf numFmtId="0" fontId="25" fillId="0" borderId="12" xfId="0" applyFont="1" applyBorder="1">
      <alignment vertical="center"/>
    </xf>
    <xf numFmtId="0" fontId="25" fillId="0" borderId="38" xfId="0" applyFont="1" applyBorder="1">
      <alignment vertical="center"/>
    </xf>
    <xf numFmtId="0" fontId="25" fillId="0" borderId="51" xfId="0" applyFont="1" applyBorder="1">
      <alignment vertical="center"/>
    </xf>
    <xf numFmtId="0" fontId="28" fillId="0" borderId="0" xfId="0" applyFont="1">
      <alignment vertical="center"/>
    </xf>
    <xf numFmtId="0" fontId="28" fillId="0" borderId="3" xfId="0" applyFont="1" applyBorder="1" applyAlignment="1">
      <alignment horizontal="center" vertical="center"/>
    </xf>
    <xf numFmtId="0" fontId="47" fillId="0" borderId="0" xfId="0" applyFont="1">
      <alignment vertical="center"/>
    </xf>
    <xf numFmtId="0" fontId="47" fillId="0" borderId="0" xfId="0" applyFont="1" applyAlignment="1">
      <alignment horizontal="center" vertical="center"/>
    </xf>
    <xf numFmtId="0" fontId="47" fillId="0" borderId="3" xfId="0" applyFont="1" applyBorder="1">
      <alignment vertical="center"/>
    </xf>
    <xf numFmtId="0" fontId="47" fillId="0" borderId="3" xfId="0" applyFont="1" applyBorder="1" applyAlignment="1">
      <alignment horizontal="center" vertical="center"/>
    </xf>
    <xf numFmtId="0" fontId="47" fillId="0" borderId="15" xfId="0" applyFont="1" applyBorder="1">
      <alignment vertical="center"/>
    </xf>
    <xf numFmtId="0" fontId="47" fillId="0" borderId="15" xfId="0" applyFont="1" applyBorder="1" applyAlignment="1">
      <alignment horizontal="center" vertical="center"/>
    </xf>
    <xf numFmtId="0" fontId="47" fillId="0" borderId="16" xfId="0" applyFont="1" applyBorder="1">
      <alignment vertical="center"/>
    </xf>
    <xf numFmtId="0" fontId="47" fillId="0" borderId="16" xfId="0" applyFont="1" applyBorder="1" applyAlignment="1">
      <alignment horizontal="center" vertical="center"/>
    </xf>
    <xf numFmtId="0" fontId="47" fillId="0" borderId="17" xfId="0" applyFont="1" applyBorder="1">
      <alignment vertical="center"/>
    </xf>
    <xf numFmtId="0" fontId="47" fillId="0" borderId="17" xfId="0" applyFont="1" applyBorder="1" applyAlignment="1">
      <alignment horizontal="center" vertical="center"/>
    </xf>
    <xf numFmtId="0" fontId="47" fillId="0" borderId="71" xfId="0" applyFont="1" applyBorder="1">
      <alignment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>
      <alignment vertical="center"/>
    </xf>
    <xf numFmtId="0" fontId="47" fillId="0" borderId="72" xfId="0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0" borderId="49" xfId="0" applyBorder="1">
      <alignment vertical="center"/>
    </xf>
    <xf numFmtId="0" fontId="31" fillId="0" borderId="1" xfId="0" applyFont="1" applyBorder="1" applyAlignment="1">
      <alignment horizontal="center" vertical="center"/>
    </xf>
    <xf numFmtId="0" fontId="0" fillId="5" borderId="6" xfId="0" applyFill="1" applyBorder="1" applyAlignment="1">
      <alignment vertical="center" textRotation="255"/>
    </xf>
    <xf numFmtId="0" fontId="0" fillId="5" borderId="18" xfId="0" applyFill="1" applyBorder="1">
      <alignment vertical="center"/>
    </xf>
    <xf numFmtId="0" fontId="0" fillId="5" borderId="31" xfId="0" applyFill="1" applyBorder="1">
      <alignment vertical="center"/>
    </xf>
    <xf numFmtId="0" fontId="37" fillId="0" borderId="15" xfId="0" applyFont="1" applyFill="1" applyBorder="1" applyAlignment="1" applyProtection="1">
      <alignment horizontal="center" vertical="center" shrinkToFit="1"/>
    </xf>
    <xf numFmtId="0" fontId="37" fillId="0" borderId="16" xfId="0" applyFont="1" applyFill="1" applyBorder="1" applyAlignment="1" applyProtection="1">
      <alignment horizontal="center" vertical="center" shrinkToFit="1"/>
    </xf>
    <xf numFmtId="0" fontId="37" fillId="0" borderId="17" xfId="0" applyFont="1" applyFill="1" applyBorder="1" applyAlignment="1" applyProtection="1">
      <alignment horizontal="center" vertical="center" shrinkToFit="1"/>
    </xf>
    <xf numFmtId="0" fontId="47" fillId="0" borderId="15" xfId="0" applyFont="1" applyBorder="1" applyAlignment="1">
      <alignment horizontal="center" vertical="center" shrinkToFit="1"/>
    </xf>
    <xf numFmtId="0" fontId="47" fillId="0" borderId="16" xfId="0" applyFont="1" applyBorder="1" applyAlignment="1">
      <alignment horizontal="center" vertical="center" shrinkToFit="1"/>
    </xf>
    <xf numFmtId="0" fontId="47" fillId="0" borderId="71" xfId="0" applyFont="1" applyBorder="1" applyAlignment="1">
      <alignment horizontal="center" vertical="center" shrinkToFit="1"/>
    </xf>
    <xf numFmtId="0" fontId="47" fillId="0" borderId="17" xfId="0" applyFont="1" applyBorder="1" applyAlignment="1">
      <alignment horizontal="center" vertical="center" shrinkToFit="1"/>
    </xf>
    <xf numFmtId="0" fontId="47" fillId="0" borderId="72" xfId="0" applyFont="1" applyBorder="1" applyAlignment="1">
      <alignment horizontal="center" vertical="center" shrinkToFit="1"/>
    </xf>
    <xf numFmtId="0" fontId="21" fillId="0" borderId="0" xfId="1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3" applyFont="1">
      <alignment vertical="center"/>
    </xf>
    <xf numFmtId="0" fontId="25" fillId="0" borderId="0" xfId="3" applyFont="1">
      <alignment vertical="center"/>
    </xf>
    <xf numFmtId="0" fontId="25" fillId="0" borderId="0" xfId="3" applyFont="1" applyAlignment="1">
      <alignment horizontal="right" vertical="center"/>
    </xf>
    <xf numFmtId="0" fontId="28" fillId="0" borderId="0" xfId="0" applyFont="1" applyFill="1" applyBorder="1" applyAlignment="1" applyProtection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25" fillId="5" borderId="0" xfId="0" applyFont="1" applyFill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Protection="1">
      <alignment vertical="center"/>
    </xf>
    <xf numFmtId="0" fontId="25" fillId="0" borderId="22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</xf>
    <xf numFmtId="0" fontId="36" fillId="0" borderId="27" xfId="0" applyFont="1" applyFill="1" applyBorder="1" applyAlignment="1" applyProtection="1">
      <alignment vertical="center"/>
    </xf>
    <xf numFmtId="0" fontId="36" fillId="0" borderId="27" xfId="0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</xf>
    <xf numFmtId="0" fontId="25" fillId="0" borderId="35" xfId="0" applyFont="1" applyFill="1" applyBorder="1" applyProtection="1">
      <alignment vertical="center"/>
    </xf>
    <xf numFmtId="0" fontId="0" fillId="0" borderId="35" xfId="0" applyFill="1" applyBorder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24" fillId="0" borderId="0" xfId="1" applyAlignment="1" applyProtection="1">
      <alignment horizontal="right" vertical="center" shrinkToFit="1"/>
    </xf>
    <xf numFmtId="0" fontId="24" fillId="0" borderId="0" xfId="1" applyAlignment="1" applyProtection="1">
      <alignment vertical="center"/>
    </xf>
    <xf numFmtId="0" fontId="31" fillId="0" borderId="0" xfId="1" applyFont="1" applyFill="1" applyBorder="1" applyAlignment="1" applyProtection="1">
      <alignment horizontal="right" vertical="center"/>
    </xf>
    <xf numFmtId="0" fontId="33" fillId="0" borderId="0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24" fillId="0" borderId="0" xfId="1" applyFont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left" vertical="center"/>
    </xf>
    <xf numFmtId="0" fontId="15" fillId="0" borderId="0" xfId="1" applyFont="1" applyBorder="1" applyAlignment="1" applyProtection="1">
      <alignment horizontal="left" vertical="center"/>
    </xf>
    <xf numFmtId="0" fontId="12" fillId="0" borderId="0" xfId="1" applyFont="1" applyAlignment="1" applyProtection="1">
      <alignment horizontal="center" vertical="center"/>
    </xf>
    <xf numFmtId="0" fontId="13" fillId="0" borderId="26" xfId="1" applyFont="1" applyBorder="1" applyAlignment="1" applyProtection="1">
      <alignment horizontal="distributed" vertical="center" indent="1" shrinkToFit="1"/>
    </xf>
    <xf numFmtId="0" fontId="24" fillId="0" borderId="0" xfId="1" applyBorder="1" applyAlignment="1" applyProtection="1">
      <alignment vertical="center"/>
    </xf>
    <xf numFmtId="0" fontId="33" fillId="0" borderId="0" xfId="1" applyFont="1" applyBorder="1" applyAlignment="1" applyProtection="1">
      <alignment vertical="center" shrinkToFit="1"/>
    </xf>
    <xf numFmtId="0" fontId="16" fillId="0" borderId="0" xfId="1" applyFont="1" applyBorder="1" applyAlignment="1" applyProtection="1"/>
    <xf numFmtId="0" fontId="24" fillId="0" borderId="0" xfId="1" applyBorder="1" applyAlignment="1" applyProtection="1">
      <alignment horizontal="right" shrinkToFit="1"/>
    </xf>
    <xf numFmtId="0" fontId="24" fillId="0" borderId="0" xfId="1" applyBorder="1" applyAlignment="1" applyProtection="1">
      <alignment horizontal="right"/>
    </xf>
    <xf numFmtId="2" fontId="25" fillId="0" borderId="7" xfId="0" applyNumberFormat="1" applyFont="1" applyBorder="1" applyAlignment="1" applyProtection="1">
      <alignment horizontal="center" vertical="center" shrinkToFit="1"/>
      <protection locked="0"/>
    </xf>
    <xf numFmtId="2" fontId="25" fillId="0" borderId="24" xfId="0" applyNumberFormat="1" applyFont="1" applyBorder="1" applyAlignment="1" applyProtection="1">
      <alignment horizontal="center" vertical="center" shrinkToFit="1"/>
      <protection locked="0"/>
    </xf>
    <xf numFmtId="2" fontId="25" fillId="0" borderId="54" xfId="0" applyNumberFormat="1" applyFont="1" applyBorder="1" applyAlignment="1" applyProtection="1">
      <alignment horizontal="center" vertical="center"/>
      <protection locked="0"/>
    </xf>
    <xf numFmtId="0" fontId="25" fillId="0" borderId="24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51" fillId="0" borderId="0" xfId="0" applyFont="1" applyFill="1">
      <alignment vertical="center"/>
    </xf>
    <xf numFmtId="0" fontId="42" fillId="0" borderId="6" xfId="1" applyFont="1" applyBorder="1" applyAlignment="1" applyProtection="1">
      <alignment horizontal="center" vertical="center" shrinkToFit="1"/>
    </xf>
    <xf numFmtId="0" fontId="13" fillId="0" borderId="6" xfId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13" fillId="0" borderId="11" xfId="1" applyFont="1" applyBorder="1" applyAlignment="1" applyProtection="1">
      <alignment horizontal="distributed" vertical="center" indent="1" shrinkToFit="1"/>
    </xf>
    <xf numFmtId="0" fontId="25" fillId="0" borderId="80" xfId="0" applyFont="1" applyBorder="1" applyAlignment="1">
      <alignment horizontal="center" vertical="center" wrapText="1"/>
    </xf>
    <xf numFmtId="0" fontId="29" fillId="3" borderId="81" xfId="0" applyNumberFormat="1" applyFont="1" applyFill="1" applyBorder="1" applyAlignment="1">
      <alignment horizontal="center" vertical="center"/>
    </xf>
    <xf numFmtId="0" fontId="52" fillId="0" borderId="0" xfId="0" applyFont="1" applyFill="1" applyAlignment="1">
      <alignment horizontal="right" vertical="center"/>
    </xf>
    <xf numFmtId="0" fontId="30" fillId="0" borderId="0" xfId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3" fillId="0" borderId="8" xfId="1" applyFont="1" applyBorder="1" applyAlignment="1" applyProtection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1" fillId="0" borderId="84" xfId="1" applyNumberFormat="1" applyFont="1" applyBorder="1" applyAlignment="1" applyProtection="1">
      <alignment horizontal="center" vertical="center"/>
      <protection locked="0"/>
    </xf>
    <xf numFmtId="0" fontId="21" fillId="0" borderId="37" xfId="1" applyNumberFormat="1" applyFont="1" applyBorder="1" applyAlignment="1" applyProtection="1">
      <alignment vertical="center"/>
    </xf>
    <xf numFmtId="0" fontId="27" fillId="0" borderId="0" xfId="0" applyFont="1">
      <alignment vertical="center"/>
    </xf>
    <xf numFmtId="0" fontId="15" fillId="0" borderId="0" xfId="0" applyFont="1">
      <alignment vertical="center"/>
    </xf>
    <xf numFmtId="0" fontId="9" fillId="0" borderId="70" xfId="1" applyFont="1" applyBorder="1" applyAlignment="1" applyProtection="1">
      <alignment horizontal="center" vertical="center" shrinkToFit="1"/>
    </xf>
    <xf numFmtId="0" fontId="25" fillId="0" borderId="33" xfId="0" applyFont="1" applyBorder="1" applyAlignment="1">
      <alignment horizontal="center" vertical="center"/>
    </xf>
    <xf numFmtId="0" fontId="35" fillId="3" borderId="3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9" fillId="0" borderId="0" xfId="3" applyFont="1">
      <alignment vertical="center"/>
    </xf>
    <xf numFmtId="0" fontId="60" fillId="0" borderId="36" xfId="1" applyFont="1" applyBorder="1" applyAlignment="1" applyProtection="1">
      <alignment horizontal="distributed" vertical="center" indent="1"/>
    </xf>
    <xf numFmtId="0" fontId="60" fillId="0" borderId="77" xfId="1" applyFont="1" applyBorder="1" applyAlignment="1" applyProtection="1">
      <alignment horizontal="distributed" vertical="center" indent="1"/>
    </xf>
    <xf numFmtId="0" fontId="25" fillId="0" borderId="34" xfId="0" applyFont="1" applyBorder="1" applyAlignment="1" applyProtection="1">
      <alignment horizontal="center" vertical="center"/>
      <protection locked="0"/>
    </xf>
    <xf numFmtId="0" fontId="25" fillId="0" borderId="54" xfId="0" applyFont="1" applyBorder="1" applyAlignment="1" applyProtection="1">
      <alignment horizontal="center" vertical="center"/>
      <protection locked="0"/>
    </xf>
    <xf numFmtId="0" fontId="25" fillId="0" borderId="81" xfId="0" applyNumberFormat="1" applyFont="1" applyBorder="1" applyAlignment="1" applyProtection="1">
      <alignment horizontal="center" vertical="center" shrinkToFit="1"/>
    </xf>
    <xf numFmtId="0" fontId="25" fillId="0" borderId="82" xfId="0" applyNumberFormat="1" applyFont="1" applyBorder="1" applyAlignment="1" applyProtection="1">
      <alignment horizontal="center" vertical="center" shrinkToFit="1"/>
    </xf>
    <xf numFmtId="49" fontId="63" fillId="0" borderId="38" xfId="4" applyNumberFormat="1" applyFont="1" applyBorder="1" applyAlignment="1">
      <alignment horizontal="left" vertical="center"/>
    </xf>
    <xf numFmtId="0" fontId="10" fillId="0" borderId="0" xfId="4" quotePrefix="1" applyFont="1" applyAlignment="1">
      <alignment horizontal="left" vertical="center"/>
    </xf>
    <xf numFmtId="0" fontId="67" fillId="0" borderId="0" xfId="4" quotePrefix="1" applyFont="1" applyAlignment="1">
      <alignment horizontal="right" vertical="center"/>
    </xf>
    <xf numFmtId="0" fontId="30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4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8" fillId="0" borderId="0" xfId="0" applyFont="1" applyAlignment="1" applyProtection="1">
      <alignment vertical="center" shrinkToFit="1"/>
    </xf>
    <xf numFmtId="0" fontId="28" fillId="0" borderId="0" xfId="0" applyFont="1" applyAlignment="1" applyProtection="1">
      <alignment vertical="center"/>
    </xf>
    <xf numFmtId="0" fontId="25" fillId="12" borderId="5" xfId="0" applyNumberFormat="1" applyFont="1" applyFill="1" applyBorder="1" applyAlignment="1" applyProtection="1">
      <alignment horizontal="center" vertical="center"/>
    </xf>
    <xf numFmtId="0" fontId="25" fillId="0" borderId="86" xfId="0" applyFont="1" applyFill="1" applyBorder="1" applyAlignment="1" applyProtection="1">
      <alignment horizontal="center" vertical="center"/>
    </xf>
    <xf numFmtId="0" fontId="25" fillId="0" borderId="87" xfId="0" applyFont="1" applyFill="1" applyBorder="1" applyAlignment="1" applyProtection="1">
      <alignment horizontal="center" vertical="center"/>
    </xf>
    <xf numFmtId="0" fontId="37" fillId="0" borderId="87" xfId="0" applyFont="1" applyFill="1" applyBorder="1" applyAlignment="1" applyProtection="1">
      <alignment horizontal="center" vertical="center" shrinkToFit="1"/>
    </xf>
    <xf numFmtId="0" fontId="25" fillId="0" borderId="88" xfId="0" applyFont="1" applyFill="1" applyBorder="1" applyAlignment="1" applyProtection="1">
      <alignment horizontal="center" vertical="center"/>
    </xf>
    <xf numFmtId="0" fontId="37" fillId="0" borderId="88" xfId="0" applyFont="1" applyFill="1" applyBorder="1" applyAlignment="1" applyProtection="1">
      <alignment horizontal="center" vertical="center" shrinkToFit="1"/>
    </xf>
    <xf numFmtId="0" fontId="25" fillId="0" borderId="89" xfId="0" applyFont="1" applyFill="1" applyBorder="1" applyAlignment="1" applyProtection="1">
      <alignment horizontal="center" vertical="center"/>
    </xf>
    <xf numFmtId="0" fontId="37" fillId="0" borderId="89" xfId="0" applyFont="1" applyFill="1" applyBorder="1" applyAlignment="1" applyProtection="1">
      <alignment horizontal="center" vertical="center" shrinkToFit="1"/>
    </xf>
    <xf numFmtId="0" fontId="25" fillId="0" borderId="81" xfId="0" applyFont="1" applyFill="1" applyBorder="1" applyAlignment="1" applyProtection="1">
      <alignment horizontal="center" vertical="center"/>
    </xf>
    <xf numFmtId="0" fontId="25" fillId="0" borderId="81" xfId="0" applyFont="1" applyFill="1" applyBorder="1" applyAlignment="1" applyProtection="1">
      <alignment horizontal="center" vertical="center"/>
    </xf>
    <xf numFmtId="0" fontId="25" fillId="0" borderId="86" xfId="0" applyFont="1" applyFill="1" applyBorder="1" applyAlignment="1" applyProtection="1">
      <alignment horizontal="center" vertical="center"/>
    </xf>
    <xf numFmtId="0" fontId="10" fillId="0" borderId="0" xfId="4" quotePrefix="1" applyFont="1" applyFill="1" applyAlignment="1">
      <alignment horizontal="left" vertical="center"/>
    </xf>
    <xf numFmtId="0" fontId="63" fillId="0" borderId="0" xfId="4" applyFont="1" applyFill="1" applyBorder="1" applyAlignment="1" applyProtection="1">
      <alignment horizontal="center" vertical="center" wrapText="1"/>
      <protection locked="0"/>
    </xf>
    <xf numFmtId="0" fontId="67" fillId="0" borderId="0" xfId="4" quotePrefix="1" applyFont="1" applyFill="1" applyAlignment="1">
      <alignment horizontal="right" vertical="center"/>
    </xf>
    <xf numFmtId="0" fontId="47" fillId="0" borderId="2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52" xfId="0" applyFont="1" applyBorder="1" applyAlignment="1">
      <alignment horizontal="center" vertical="center"/>
    </xf>
    <xf numFmtId="0" fontId="25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7" fillId="0" borderId="3" xfId="0" applyFont="1" applyBorder="1" applyAlignment="1">
      <alignment horizontal="center" vertical="center" shrinkToFit="1"/>
    </xf>
    <xf numFmtId="0" fontId="47" fillId="0" borderId="15" xfId="0" applyFont="1" applyBorder="1" applyAlignment="1">
      <alignment vertical="center" shrinkToFit="1"/>
    </xf>
    <xf numFmtId="0" fontId="47" fillId="0" borderId="16" xfId="0" applyFont="1" applyBorder="1" applyAlignment="1">
      <alignment vertical="center" shrinkToFit="1"/>
    </xf>
    <xf numFmtId="0" fontId="47" fillId="0" borderId="71" xfId="0" applyFont="1" applyBorder="1" applyAlignment="1">
      <alignment vertical="center" shrinkToFit="1"/>
    </xf>
    <xf numFmtId="0" fontId="47" fillId="0" borderId="17" xfId="0" applyFont="1" applyBorder="1" applyAlignment="1">
      <alignment vertical="center" shrinkToFit="1"/>
    </xf>
    <xf numFmtId="0" fontId="47" fillId="0" borderId="72" xfId="0" applyFont="1" applyBorder="1" applyAlignment="1">
      <alignment vertical="center" shrinkToFit="1"/>
    </xf>
    <xf numFmtId="0" fontId="47" fillId="0" borderId="83" xfId="0" applyFont="1" applyBorder="1" applyAlignment="1">
      <alignment horizontal="center" vertical="center" shrinkToFit="1"/>
    </xf>
    <xf numFmtId="0" fontId="25" fillId="2" borderId="96" xfId="0" applyFont="1" applyFill="1" applyBorder="1" applyAlignment="1" applyProtection="1">
      <alignment horizontal="center" vertical="center"/>
    </xf>
    <xf numFmtId="0" fontId="29" fillId="3" borderId="97" xfId="0" applyFont="1" applyFill="1" applyBorder="1" applyAlignment="1" applyProtection="1">
      <alignment horizontal="center" vertical="center"/>
    </xf>
    <xf numFmtId="2" fontId="25" fillId="2" borderId="97" xfId="0" applyNumberFormat="1" applyFont="1" applyFill="1" applyBorder="1" applyAlignment="1" applyProtection="1">
      <alignment horizontal="center" vertical="center" shrinkToFit="1"/>
    </xf>
    <xf numFmtId="2" fontId="25" fillId="2" borderId="98" xfId="0" applyNumberFormat="1" applyFont="1" applyFill="1" applyBorder="1" applyAlignment="1" applyProtection="1">
      <alignment horizontal="center" vertical="center" shrinkToFit="1"/>
    </xf>
    <xf numFmtId="0" fontId="5" fillId="9" borderId="0" xfId="0" applyFont="1" applyFill="1" applyAlignment="1">
      <alignment vertical="center"/>
    </xf>
    <xf numFmtId="0" fontId="26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71" fillId="0" borderId="0" xfId="0" applyFont="1">
      <alignment vertical="center"/>
    </xf>
    <xf numFmtId="0" fontId="41" fillId="0" borderId="0" xfId="0" applyFont="1" applyFill="1" applyBorder="1" applyAlignment="1">
      <alignment vertical="center" shrinkToFit="1"/>
    </xf>
    <xf numFmtId="0" fontId="72" fillId="0" borderId="0" xfId="0" applyFont="1">
      <alignment vertical="center"/>
    </xf>
    <xf numFmtId="0" fontId="74" fillId="0" borderId="6" xfId="0" applyFont="1" applyBorder="1" applyAlignment="1" applyProtection="1">
      <alignment horizontal="center" vertical="center" shrinkToFit="1"/>
      <protection locked="0"/>
    </xf>
    <xf numFmtId="0" fontId="74" fillId="0" borderId="26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center" vertical="center" shrinkToFit="1"/>
    </xf>
    <xf numFmtId="0" fontId="25" fillId="9" borderId="0" xfId="0" applyFont="1" applyFill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9" fillId="3" borderId="6" xfId="0" applyFont="1" applyFill="1" applyBorder="1" applyAlignment="1">
      <alignment horizontal="center" vertical="center" shrinkToFit="1"/>
    </xf>
    <xf numFmtId="0" fontId="73" fillId="0" borderId="0" xfId="0" applyFont="1" applyAlignment="1">
      <alignment horizontal="center" vertical="center"/>
    </xf>
    <xf numFmtId="0" fontId="73" fillId="0" borderId="50" xfId="0" applyFont="1" applyBorder="1" applyAlignment="1">
      <alignment horizontal="center" vertical="center"/>
    </xf>
    <xf numFmtId="0" fontId="73" fillId="0" borderId="56" xfId="0" applyFont="1" applyBorder="1" applyAlignment="1">
      <alignment vertical="center"/>
    </xf>
    <xf numFmtId="0" fontId="73" fillId="0" borderId="0" xfId="0" applyFont="1" applyAlignment="1">
      <alignment vertical="center"/>
    </xf>
    <xf numFmtId="0" fontId="75" fillId="0" borderId="47" xfId="0" applyFont="1" applyBorder="1" applyAlignment="1">
      <alignment horizontal="center"/>
    </xf>
    <xf numFmtId="0" fontId="63" fillId="0" borderId="52" xfId="0" quotePrefix="1" applyFont="1" applyBorder="1" applyAlignment="1">
      <alignment horizontal="centerContinuous" vertical="center"/>
    </xf>
    <xf numFmtId="0" fontId="75" fillId="0" borderId="12" xfId="0" applyFont="1" applyBorder="1" applyAlignment="1">
      <alignment horizontal="center"/>
    </xf>
    <xf numFmtId="0" fontId="66" fillId="0" borderId="9" xfId="0" applyFont="1" applyBorder="1" applyAlignment="1">
      <alignment horizontal="center" vertical="center"/>
    </xf>
    <xf numFmtId="0" fontId="66" fillId="0" borderId="32" xfId="0" applyFont="1" applyBorder="1" applyAlignment="1">
      <alignment horizontal="centerContinuous" vertical="center"/>
    </xf>
    <xf numFmtId="0" fontId="66" fillId="0" borderId="53" xfId="0" applyFont="1" applyBorder="1" applyAlignment="1">
      <alignment horizontal="centerContinuous" vertical="center"/>
    </xf>
    <xf numFmtId="0" fontId="66" fillId="0" borderId="66" xfId="0" applyFont="1" applyBorder="1" applyAlignment="1">
      <alignment horizontal="centerContinuous" vertical="center"/>
    </xf>
    <xf numFmtId="0" fontId="15" fillId="0" borderId="10" xfId="0" applyFont="1" applyBorder="1" applyAlignment="1" applyProtection="1">
      <alignment horizontal="centerContinuous" vertical="center"/>
      <protection locked="0"/>
    </xf>
    <xf numFmtId="0" fontId="15" fillId="0" borderId="11" xfId="0" applyFont="1" applyBorder="1" applyAlignment="1" applyProtection="1">
      <alignment horizontal="centerContinuous" vertical="center"/>
      <protection locked="0"/>
    </xf>
    <xf numFmtId="0" fontId="66" fillId="0" borderId="107" xfId="0" applyFont="1" applyBorder="1" applyAlignment="1">
      <alignment horizontal="centerContinuous" vertical="center"/>
    </xf>
    <xf numFmtId="0" fontId="24" fillId="0" borderId="0" xfId="0" applyFont="1">
      <alignment vertical="center"/>
    </xf>
    <xf numFmtId="0" fontId="0" fillId="0" borderId="108" xfId="0" applyBorder="1">
      <alignment vertical="center"/>
    </xf>
    <xf numFmtId="0" fontId="0" fillId="0" borderId="95" xfId="0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63" fillId="0" borderId="0" xfId="0" quotePrefix="1" applyFont="1" applyBorder="1" applyAlignment="1">
      <alignment horizontal="left"/>
    </xf>
    <xf numFmtId="0" fontId="63" fillId="0" borderId="0" xfId="0" applyFont="1" applyBorder="1" applyAlignment="1"/>
    <xf numFmtId="0" fontId="0" fillId="0" borderId="112" xfId="0" applyBorder="1">
      <alignment vertical="center"/>
    </xf>
    <xf numFmtId="0" fontId="0" fillId="0" borderId="85" xfId="0" applyBorder="1">
      <alignment vertical="center"/>
    </xf>
    <xf numFmtId="0" fontId="0" fillId="0" borderId="113" xfId="0" applyBorder="1">
      <alignment vertical="center"/>
    </xf>
    <xf numFmtId="0" fontId="79" fillId="0" borderId="0" xfId="0" applyFont="1">
      <alignment vertical="center"/>
    </xf>
    <xf numFmtId="49" fontId="25" fillId="0" borderId="0" xfId="0" applyNumberFormat="1" applyFont="1" applyAlignment="1">
      <alignment vertical="center"/>
    </xf>
    <xf numFmtId="0" fontId="10" fillId="0" borderId="0" xfId="4" quotePrefix="1" applyFont="1" applyBorder="1" applyAlignment="1">
      <alignment horizontal="left" vertical="center"/>
    </xf>
    <xf numFmtId="0" fontId="10" fillId="0" borderId="0" xfId="4" quotePrefix="1" applyFont="1" applyFill="1" applyBorder="1" applyAlignment="1">
      <alignment horizontal="left" vertical="center"/>
    </xf>
    <xf numFmtId="0" fontId="65" fillId="0" borderId="0" xfId="4" quotePrefix="1" applyFont="1" applyFill="1" applyBorder="1" applyAlignment="1">
      <alignment horizontal="center" vertical="center"/>
    </xf>
    <xf numFmtId="0" fontId="61" fillId="0" borderId="95" xfId="4" applyBorder="1" applyAlignment="1">
      <alignment vertical="center"/>
    </xf>
    <xf numFmtId="0" fontId="61" fillId="0" borderId="95" xfId="4" applyFill="1" applyBorder="1" applyAlignment="1">
      <alignment vertical="center"/>
    </xf>
    <xf numFmtId="0" fontId="61" fillId="0" borderId="0" xfId="4" applyAlignment="1">
      <alignment vertical="center"/>
    </xf>
    <xf numFmtId="0" fontId="61" fillId="0" borderId="0" xfId="4" applyBorder="1" applyAlignment="1">
      <alignment horizontal="centerContinuous" vertical="center"/>
    </xf>
    <xf numFmtId="0" fontId="15" fillId="0" borderId="0" xfId="4" quotePrefix="1" applyFont="1" applyAlignment="1">
      <alignment horizontal="left" vertical="center"/>
    </xf>
    <xf numFmtId="0" fontId="66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5" fillId="0" borderId="85" xfId="4" quotePrefix="1" applyFont="1" applyBorder="1" applyAlignment="1">
      <alignment horizontal="left" vertical="center"/>
    </xf>
    <xf numFmtId="0" fontId="66" fillId="0" borderId="85" xfId="4" applyFont="1" applyBorder="1" applyAlignment="1">
      <alignment vertical="center"/>
    </xf>
    <xf numFmtId="0" fontId="64" fillId="0" borderId="85" xfId="4" quotePrefix="1" applyFont="1" applyBorder="1" applyAlignment="1">
      <alignment horizontal="left" vertical="center"/>
    </xf>
    <xf numFmtId="0" fontId="68" fillId="0" borderId="85" xfId="4" quotePrefix="1" applyFont="1" applyBorder="1" applyAlignment="1">
      <alignment horizontal="left" vertical="center"/>
    </xf>
    <xf numFmtId="0" fontId="68" fillId="0" borderId="85" xfId="4" quotePrefix="1" applyFont="1" applyFill="1" applyBorder="1" applyAlignment="1">
      <alignment horizontal="left" vertical="center"/>
    </xf>
    <xf numFmtId="0" fontId="5" fillId="0" borderId="0" xfId="4" quotePrefix="1" applyFont="1" applyBorder="1" applyAlignment="1">
      <alignment horizontal="left" vertical="center"/>
    </xf>
    <xf numFmtId="0" fontId="66" fillId="0" borderId="0" xfId="4" applyFont="1" applyBorder="1" applyAlignment="1">
      <alignment vertical="center"/>
    </xf>
    <xf numFmtId="0" fontId="64" fillId="0" borderId="0" xfId="4" quotePrefix="1" applyFont="1" applyBorder="1" applyAlignment="1">
      <alignment horizontal="left" vertical="center"/>
    </xf>
    <xf numFmtId="0" fontId="68" fillId="0" borderId="0" xfId="4" quotePrefix="1" applyFont="1" applyBorder="1" applyAlignment="1">
      <alignment horizontal="left" vertical="center"/>
    </xf>
    <xf numFmtId="0" fontId="68" fillId="0" borderId="0" xfId="4" quotePrefix="1" applyFont="1" applyFill="1" applyBorder="1" applyAlignment="1">
      <alignment horizontal="left" vertical="center"/>
    </xf>
    <xf numFmtId="0" fontId="61" fillId="0" borderId="0" xfId="4" applyFill="1" applyAlignment="1">
      <alignment vertical="center"/>
    </xf>
    <xf numFmtId="0" fontId="82" fillId="0" borderId="0" xfId="4" applyFont="1" applyAlignment="1">
      <alignment vertical="center"/>
    </xf>
    <xf numFmtId="0" fontId="83" fillId="0" borderId="0" xfId="4" quotePrefix="1" applyFont="1" applyFill="1" applyBorder="1" applyAlignment="1">
      <alignment horizontal="center" vertical="center"/>
    </xf>
    <xf numFmtId="0" fontId="81" fillId="11" borderId="83" xfId="4" applyFont="1" applyFill="1" applyBorder="1" applyAlignment="1">
      <alignment horizontal="center" vertical="center"/>
    </xf>
    <xf numFmtId="0" fontId="64" fillId="0" borderId="4" xfId="4" applyFont="1" applyBorder="1" applyAlignment="1">
      <alignment horizontal="center" vertical="center"/>
    </xf>
    <xf numFmtId="0" fontId="64" fillId="0" borderId="22" xfId="4" quotePrefix="1" applyFont="1" applyBorder="1" applyAlignment="1">
      <alignment horizontal="centerContinuous" vertical="center"/>
    </xf>
    <xf numFmtId="0" fontId="64" fillId="0" borderId="22" xfId="4" applyFont="1" applyBorder="1" applyAlignment="1">
      <alignment horizontal="centerContinuous" vertical="center"/>
    </xf>
    <xf numFmtId="14" fontId="64" fillId="0" borderId="22" xfId="4" quotePrefix="1" applyNumberFormat="1" applyFont="1" applyBorder="1" applyAlignment="1">
      <alignment horizontal="center" vertical="center" shrinkToFit="1"/>
    </xf>
    <xf numFmtId="0" fontId="65" fillId="0" borderId="22" xfId="4" applyFont="1" applyBorder="1" applyAlignment="1">
      <alignment horizontal="centerContinuous" vertical="center"/>
    </xf>
    <xf numFmtId="0" fontId="65" fillId="0" borderId="5" xfId="4" quotePrefix="1" applyFont="1" applyBorder="1" applyAlignment="1">
      <alignment horizontal="center" vertical="center"/>
    </xf>
    <xf numFmtId="0" fontId="80" fillId="11" borderId="25" xfId="4" applyFont="1" applyFill="1" applyBorder="1" applyAlignment="1">
      <alignment horizontal="center" vertical="center"/>
    </xf>
    <xf numFmtId="0" fontId="80" fillId="11" borderId="19" xfId="4" quotePrefix="1" applyFont="1" applyFill="1" applyBorder="1" applyAlignment="1">
      <alignment horizontal="center" vertical="center"/>
    </xf>
    <xf numFmtId="0" fontId="80" fillId="11" borderId="21" xfId="4" applyFont="1" applyFill="1" applyBorder="1" applyAlignment="1">
      <alignment horizontal="center" vertical="center"/>
    </xf>
    <xf numFmtId="0" fontId="64" fillId="0" borderId="68" xfId="4" applyFont="1" applyBorder="1" applyAlignment="1">
      <alignment horizontal="center" vertical="top"/>
    </xf>
    <xf numFmtId="0" fontId="64" fillId="0" borderId="8" xfId="4" applyFont="1" applyBorder="1" applyAlignment="1">
      <alignment horizontal="center"/>
    </xf>
    <xf numFmtId="0" fontId="83" fillId="0" borderId="0" xfId="4" applyFont="1" applyFill="1" applyBorder="1" applyAlignment="1">
      <alignment horizontal="center" vertical="center"/>
    </xf>
    <xf numFmtId="0" fontId="85" fillId="0" borderId="0" xfId="4" applyFont="1" applyFill="1" applyBorder="1" applyAlignment="1">
      <alignment horizontal="center" vertical="center"/>
    </xf>
    <xf numFmtId="0" fontId="61" fillId="0" borderId="108" xfId="4" applyBorder="1" applyAlignment="1">
      <alignment vertical="center"/>
    </xf>
    <xf numFmtId="0" fontId="61" fillId="0" borderId="110" xfId="4" applyBorder="1" applyAlignment="1">
      <alignment vertical="center"/>
    </xf>
    <xf numFmtId="0" fontId="82" fillId="0" borderId="110" xfId="4" applyFont="1" applyBorder="1" applyAlignment="1">
      <alignment vertical="center"/>
    </xf>
    <xf numFmtId="0" fontId="61" fillId="0" borderId="112" xfId="4" applyBorder="1" applyAlignment="1">
      <alignment vertical="center"/>
    </xf>
    <xf numFmtId="0" fontId="61" fillId="0" borderId="111" xfId="4" applyBorder="1" applyAlignment="1">
      <alignment vertical="center"/>
    </xf>
    <xf numFmtId="0" fontId="82" fillId="0" borderId="111" xfId="4" applyFont="1" applyBorder="1" applyAlignment="1">
      <alignment vertical="center"/>
    </xf>
    <xf numFmtId="0" fontId="61" fillId="0" borderId="109" xfId="4" applyBorder="1" applyAlignment="1">
      <alignment vertical="center"/>
    </xf>
    <xf numFmtId="0" fontId="61" fillId="0" borderId="113" xfId="4" applyBorder="1" applyAlignment="1">
      <alignment vertical="center"/>
    </xf>
    <xf numFmtId="0" fontId="87" fillId="11" borderId="26" xfId="4" applyFont="1" applyFill="1" applyBorder="1" applyAlignment="1">
      <alignment horizontal="center" vertical="center"/>
    </xf>
    <xf numFmtId="0" fontId="28" fillId="13" borderId="0" xfId="0" applyFont="1" applyFill="1">
      <alignment vertical="center"/>
    </xf>
    <xf numFmtId="0" fontId="25" fillId="13" borderId="0" xfId="0" applyFont="1" applyFill="1">
      <alignment vertical="center"/>
    </xf>
    <xf numFmtId="0" fontId="14" fillId="13" borderId="0" xfId="0" applyFont="1" applyFill="1">
      <alignment vertical="center"/>
    </xf>
    <xf numFmtId="0" fontId="34" fillId="13" borderId="0" xfId="0" applyFont="1" applyFill="1">
      <alignment vertical="center"/>
    </xf>
    <xf numFmtId="0" fontId="25" fillId="13" borderId="0" xfId="0" applyFont="1" applyFill="1" applyAlignment="1">
      <alignment horizontal="right" vertical="center"/>
    </xf>
    <xf numFmtId="0" fontId="25" fillId="13" borderId="0" xfId="0" applyFont="1" applyFill="1" applyAlignment="1">
      <alignment horizontal="center" vertical="center"/>
    </xf>
    <xf numFmtId="0" fontId="25" fillId="13" borderId="39" xfId="0" applyFont="1" applyFill="1" applyBorder="1">
      <alignment vertical="center"/>
    </xf>
    <xf numFmtId="0" fontId="25" fillId="13" borderId="40" xfId="0" applyFont="1" applyFill="1" applyBorder="1">
      <alignment vertical="center"/>
    </xf>
    <xf numFmtId="0" fontId="25" fillId="13" borderId="41" xfId="0" applyFont="1" applyFill="1" applyBorder="1">
      <alignment vertical="center"/>
    </xf>
    <xf numFmtId="0" fontId="25" fillId="13" borderId="0" xfId="0" applyFont="1" applyFill="1" applyBorder="1" applyAlignment="1">
      <alignment horizontal="right" vertical="center"/>
    </xf>
    <xf numFmtId="0" fontId="25" fillId="13" borderId="0" xfId="0" applyFont="1" applyFill="1" applyBorder="1" applyAlignment="1">
      <alignment horizontal="center" vertical="center"/>
    </xf>
    <xf numFmtId="0" fontId="25" fillId="13" borderId="42" xfId="0" applyFont="1" applyFill="1" applyBorder="1">
      <alignment vertical="center"/>
    </xf>
    <xf numFmtId="0" fontId="25" fillId="13" borderId="0" xfId="0" applyFont="1" applyFill="1" applyBorder="1">
      <alignment vertical="center"/>
    </xf>
    <xf numFmtId="0" fontId="25" fillId="13" borderId="43" xfId="0" applyFont="1" applyFill="1" applyBorder="1">
      <alignment vertical="center"/>
    </xf>
    <xf numFmtId="0" fontId="25" fillId="13" borderId="44" xfId="0" applyFont="1" applyFill="1" applyBorder="1" applyAlignment="1">
      <alignment horizontal="right" vertical="center"/>
    </xf>
    <xf numFmtId="0" fontId="25" fillId="13" borderId="45" xfId="0" applyFont="1" applyFill="1" applyBorder="1" applyAlignment="1">
      <alignment horizontal="right" vertical="center"/>
    </xf>
    <xf numFmtId="0" fontId="25" fillId="13" borderId="45" xfId="0" applyFont="1" applyFill="1" applyBorder="1" applyAlignment="1">
      <alignment horizontal="center" vertical="center"/>
    </xf>
    <xf numFmtId="0" fontId="25" fillId="13" borderId="45" xfId="0" applyFont="1" applyFill="1" applyBorder="1" applyAlignment="1">
      <alignment horizontal="left" vertical="center"/>
    </xf>
    <xf numFmtId="0" fontId="25" fillId="13" borderId="46" xfId="0" applyFont="1" applyFill="1" applyBorder="1">
      <alignment vertical="center"/>
    </xf>
    <xf numFmtId="0" fontId="45" fillId="13" borderId="0" xfId="0" applyFont="1" applyFill="1" applyAlignment="1">
      <alignment vertical="center"/>
    </xf>
    <xf numFmtId="0" fontId="25" fillId="0" borderId="0" xfId="0" applyNumberFormat="1" applyFont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center" vertical="center"/>
    </xf>
    <xf numFmtId="0" fontId="25" fillId="0" borderId="0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>
      <alignment horizontal="center" vertical="center"/>
    </xf>
    <xf numFmtId="0" fontId="13" fillId="0" borderId="79" xfId="1" applyFont="1" applyBorder="1" applyAlignment="1" applyProtection="1">
      <alignment horizontal="distributed" vertical="center" indent="1" shrinkToFi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47" fillId="0" borderId="115" xfId="0" applyFont="1" applyBorder="1" applyAlignment="1">
      <alignment horizontal="center" vertical="center" shrinkToFit="1"/>
    </xf>
    <xf numFmtId="0" fontId="47" fillId="0" borderId="116" xfId="0" applyFont="1" applyBorder="1" applyAlignment="1">
      <alignment vertical="center" shrinkToFit="1"/>
    </xf>
    <xf numFmtId="0" fontId="47" fillId="0" borderId="117" xfId="0" applyFont="1" applyBorder="1" applyAlignment="1">
      <alignment vertical="center" shrinkToFit="1"/>
    </xf>
    <xf numFmtId="0" fontId="47" fillId="0" borderId="118" xfId="0" applyFont="1" applyBorder="1" applyAlignment="1">
      <alignment vertical="center" shrinkToFit="1"/>
    </xf>
    <xf numFmtId="0" fontId="47" fillId="0" borderId="119" xfId="0" applyFont="1" applyBorder="1" applyAlignment="1">
      <alignment vertical="center" shrinkToFit="1"/>
    </xf>
    <xf numFmtId="0" fontId="47" fillId="0" borderId="120" xfId="0" applyFont="1" applyBorder="1" applyAlignment="1">
      <alignment vertical="center" shrinkToFit="1"/>
    </xf>
    <xf numFmtId="0" fontId="47" fillId="0" borderId="3" xfId="0" applyFont="1" applyBorder="1" applyAlignment="1">
      <alignment horizontal="center" vertical="center" textRotation="255"/>
    </xf>
    <xf numFmtId="0" fontId="0" fillId="13" borderId="0" xfId="0" applyFill="1">
      <alignment vertical="center"/>
    </xf>
    <xf numFmtId="0" fontId="25" fillId="0" borderId="121" xfId="0" applyFont="1" applyFill="1" applyBorder="1" applyAlignment="1" applyProtection="1">
      <alignment horizontal="center" vertical="center"/>
    </xf>
    <xf numFmtId="2" fontId="25" fillId="0" borderId="122" xfId="0" applyNumberFormat="1" applyFont="1" applyFill="1" applyBorder="1" applyAlignment="1" applyProtection="1">
      <alignment horizontal="center" vertical="center"/>
    </xf>
    <xf numFmtId="0" fontId="88" fillId="9" borderId="0" xfId="0" applyFont="1" applyFill="1" applyAlignment="1">
      <alignment vertical="center"/>
    </xf>
    <xf numFmtId="0" fontId="21" fillId="0" borderId="0" xfId="1" applyFont="1" applyBorder="1" applyAlignment="1" applyProtection="1">
      <alignment horizontal="center" vertical="center"/>
    </xf>
    <xf numFmtId="0" fontId="42" fillId="0" borderId="0" xfId="1" applyFont="1" applyBorder="1" applyAlignment="1" applyProtection="1">
      <alignment horizontal="distributed" vertical="center" indent="1" shrinkToFit="1"/>
    </xf>
    <xf numFmtId="0" fontId="12" fillId="0" borderId="25" xfId="1" applyFont="1" applyBorder="1" applyAlignment="1" applyProtection="1">
      <alignment horizontal="center" vertical="center"/>
    </xf>
    <xf numFmtId="0" fontId="13" fillId="0" borderId="83" xfId="1" applyFont="1" applyBorder="1" applyAlignment="1" applyProtection="1">
      <alignment horizontal="distributed" vertical="center" indent="1" shrinkToFit="1"/>
    </xf>
    <xf numFmtId="0" fontId="13" fillId="8" borderId="12" xfId="1" applyFont="1" applyFill="1" applyBorder="1" applyAlignment="1" applyProtection="1">
      <alignment horizontal="distributed" vertical="center" indent="1"/>
    </xf>
    <xf numFmtId="0" fontId="13" fillId="8" borderId="36" xfId="1" applyFont="1" applyFill="1" applyBorder="1" applyAlignment="1" applyProtection="1">
      <alignment horizontal="center" vertical="center"/>
    </xf>
    <xf numFmtId="0" fontId="21" fillId="0" borderId="84" xfId="1" applyNumberFormat="1" applyFont="1" applyBorder="1" applyAlignment="1" applyProtection="1">
      <alignment horizontal="center" vertical="center"/>
    </xf>
    <xf numFmtId="0" fontId="13" fillId="0" borderId="37" xfId="1" applyFont="1" applyBorder="1" applyAlignment="1" applyProtection="1">
      <alignment horizontal="center" vertical="center"/>
    </xf>
    <xf numFmtId="0" fontId="24" fillId="0" borderId="123" xfId="1" applyBorder="1" applyAlignment="1" applyProtection="1">
      <alignment vertical="center"/>
    </xf>
    <xf numFmtId="0" fontId="0" fillId="0" borderId="123" xfId="0" applyBorder="1" applyProtection="1">
      <alignment vertical="center"/>
    </xf>
    <xf numFmtId="0" fontId="15" fillId="0" borderId="123" xfId="1" applyFont="1" applyBorder="1" applyAlignment="1" applyProtection="1">
      <alignment horizontal="left" vertical="center"/>
    </xf>
    <xf numFmtId="0" fontId="12" fillId="0" borderId="123" xfId="1" applyFont="1" applyBorder="1" applyAlignment="1" applyProtection="1">
      <alignment horizontal="left" vertical="center"/>
    </xf>
    <xf numFmtId="0" fontId="35" fillId="0" borderId="123" xfId="1" applyFont="1" applyBorder="1" applyAlignment="1" applyProtection="1">
      <alignment vertical="center"/>
    </xf>
    <xf numFmtId="0" fontId="8" fillId="0" borderId="36" xfId="1" applyFont="1" applyBorder="1" applyAlignment="1" applyProtection="1">
      <alignment horizontal="center" vertical="center" shrinkToFit="1"/>
    </xf>
    <xf numFmtId="0" fontId="9" fillId="0" borderId="36" xfId="1" applyFont="1" applyBorder="1" applyAlignment="1" applyProtection="1">
      <alignment horizontal="center" vertical="center" shrinkToFit="1"/>
    </xf>
    <xf numFmtId="0" fontId="13" fillId="0" borderId="83" xfId="1" applyFont="1" applyBorder="1" applyAlignment="1" applyProtection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73" fillId="0" borderId="52" xfId="0" applyFont="1" applyBorder="1" applyAlignment="1">
      <alignment vertical="center"/>
    </xf>
    <xf numFmtId="0" fontId="89" fillId="0" borderId="52" xfId="0" applyFont="1" applyBorder="1" applyAlignment="1">
      <alignment vertical="center"/>
    </xf>
    <xf numFmtId="0" fontId="89" fillId="0" borderId="49" xfId="0" applyFont="1" applyBorder="1" applyAlignment="1">
      <alignment vertical="center"/>
    </xf>
    <xf numFmtId="0" fontId="89" fillId="0" borderId="0" xfId="0" applyFont="1" applyBorder="1" applyAlignment="1">
      <alignment vertical="center"/>
    </xf>
    <xf numFmtId="0" fontId="29" fillId="0" borderId="0" xfId="0" applyFont="1">
      <alignment vertical="center"/>
    </xf>
    <xf numFmtId="58" fontId="49" fillId="0" borderId="18" xfId="0" applyNumberFormat="1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59" xfId="0" applyFont="1" applyFill="1" applyBorder="1" applyAlignment="1">
      <alignment horizontal="center" vertical="center" shrinkToFit="1"/>
    </xf>
    <xf numFmtId="0" fontId="41" fillId="0" borderId="60" xfId="0" applyFont="1" applyFill="1" applyBorder="1" applyAlignment="1">
      <alignment horizontal="center" vertical="center" shrinkToFit="1"/>
    </xf>
    <xf numFmtId="0" fontId="41" fillId="0" borderId="61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1" fillId="0" borderId="62" xfId="0" applyFont="1" applyFill="1" applyBorder="1" applyAlignment="1">
      <alignment horizontal="center" vertical="center" shrinkToFit="1"/>
    </xf>
    <xf numFmtId="0" fontId="41" fillId="0" borderId="63" xfId="0" applyFont="1" applyFill="1" applyBorder="1" applyAlignment="1">
      <alignment horizontal="center" vertical="center" shrinkToFit="1"/>
    </xf>
    <xf numFmtId="0" fontId="41" fillId="0" borderId="64" xfId="0" applyFont="1" applyFill="1" applyBorder="1" applyAlignment="1">
      <alignment horizontal="center" vertical="center" shrinkToFit="1"/>
    </xf>
    <xf numFmtId="0" fontId="41" fillId="0" borderId="65" xfId="0" applyFont="1" applyFill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/>
    </xf>
    <xf numFmtId="0" fontId="58" fillId="0" borderId="0" xfId="0" applyFont="1">
      <alignment vertical="center"/>
    </xf>
    <xf numFmtId="0" fontId="27" fillId="0" borderId="4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49" fillId="3" borderId="127" xfId="0" applyFont="1" applyFill="1" applyBorder="1" applyAlignment="1">
      <alignment horizontal="center" vertical="center" shrinkToFit="1"/>
    </xf>
    <xf numFmtId="0" fontId="47" fillId="0" borderId="0" xfId="0" applyFont="1" applyAlignment="1">
      <alignment horizontal="center" vertical="center"/>
    </xf>
    <xf numFmtId="0" fontId="43" fillId="3" borderId="127" xfId="0" applyFont="1" applyFill="1" applyBorder="1" applyAlignment="1">
      <alignment horizontal="center" vertical="center"/>
    </xf>
    <xf numFmtId="0" fontId="13" fillId="10" borderId="36" xfId="1" applyFont="1" applyFill="1" applyBorder="1" applyAlignment="1" applyProtection="1">
      <alignment horizontal="center" vertical="center"/>
    </xf>
    <xf numFmtId="0" fontId="13" fillId="10" borderId="76" xfId="1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28" fillId="0" borderId="24" xfId="0" applyFont="1" applyFill="1" applyBorder="1" applyAlignment="1" applyProtection="1">
      <alignment horizontal="center" vertical="center"/>
      <protection locked="0"/>
    </xf>
    <xf numFmtId="0" fontId="28" fillId="7" borderId="25" xfId="0" applyFont="1" applyFill="1" applyBorder="1" applyAlignment="1" applyProtection="1">
      <alignment horizontal="center" vertical="center"/>
      <protection locked="0"/>
    </xf>
    <xf numFmtId="0" fontId="28" fillId="7" borderId="19" xfId="0" applyFont="1" applyFill="1" applyBorder="1" applyAlignment="1" applyProtection="1">
      <alignment horizontal="center" vertical="center"/>
      <protection locked="0"/>
    </xf>
    <xf numFmtId="0" fontId="28" fillId="7" borderId="23" xfId="0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distributed" vertical="center" indent="1"/>
    </xf>
    <xf numFmtId="0" fontId="25" fillId="0" borderId="13" xfId="0" applyFont="1" applyBorder="1" applyAlignment="1" applyProtection="1">
      <alignment horizontal="distributed" vertical="center" indent="1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0" fontId="28" fillId="3" borderId="3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28" fillId="3" borderId="10" xfId="0" applyFont="1" applyFill="1" applyBorder="1" applyAlignment="1" applyProtection="1">
      <alignment horizontal="center" vertical="center" shrinkToFit="1"/>
      <protection locked="0"/>
    </xf>
    <xf numFmtId="0" fontId="28" fillId="3" borderId="18" xfId="0" applyFont="1" applyFill="1" applyBorder="1" applyAlignment="1" applyProtection="1">
      <alignment horizontal="center" vertical="center" shrinkToFit="1"/>
      <protection locked="0"/>
    </xf>
    <xf numFmtId="0" fontId="28" fillId="3" borderId="31" xfId="0" applyFont="1" applyFill="1" applyBorder="1" applyAlignment="1" applyProtection="1">
      <alignment horizontal="center" vertical="center" shrinkToFit="1"/>
      <protection locked="0"/>
    </xf>
    <xf numFmtId="0" fontId="28" fillId="0" borderId="6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 applyProtection="1">
      <alignment horizontal="center" vertical="center"/>
      <protection locked="0"/>
    </xf>
    <xf numFmtId="0" fontId="26" fillId="6" borderId="0" xfId="0" applyFont="1" applyFill="1" applyBorder="1" applyAlignment="1">
      <alignment horizontal="center" vertical="center"/>
    </xf>
    <xf numFmtId="0" fontId="28" fillId="0" borderId="36" xfId="0" applyFont="1" applyFill="1" applyBorder="1" applyAlignment="1" applyProtection="1">
      <alignment horizontal="center" vertical="center"/>
    </xf>
    <xf numFmtId="0" fontId="28" fillId="0" borderId="48" xfId="0" applyFont="1" applyFill="1" applyBorder="1" applyAlignment="1" applyProtection="1">
      <alignment horizontal="center" vertical="center"/>
    </xf>
    <xf numFmtId="0" fontId="28" fillId="0" borderId="37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81" xfId="0" applyFont="1" applyFill="1" applyBorder="1" applyAlignment="1" applyProtection="1">
      <alignment horizontal="center" vertical="center"/>
    </xf>
    <xf numFmtId="0" fontId="28" fillId="4" borderId="81" xfId="0" applyFont="1" applyFill="1" applyBorder="1" applyAlignment="1" applyProtection="1">
      <alignment horizontal="center" vertical="center"/>
    </xf>
    <xf numFmtId="0" fontId="28" fillId="3" borderId="3" xfId="0" applyFont="1" applyFill="1" applyBorder="1" applyAlignment="1" applyProtection="1">
      <alignment horizontal="center" vertical="center"/>
    </xf>
    <xf numFmtId="0" fontId="28" fillId="3" borderId="81" xfId="0" applyFont="1" applyFill="1" applyBorder="1" applyAlignment="1" applyProtection="1">
      <alignment horizontal="center" vertical="center"/>
    </xf>
    <xf numFmtId="0" fontId="28" fillId="4" borderId="90" xfId="0" applyFont="1" applyFill="1" applyBorder="1" applyAlignment="1" applyProtection="1">
      <alignment horizontal="center" vertical="center"/>
    </xf>
    <xf numFmtId="0" fontId="28" fillId="4" borderId="91" xfId="0" applyFont="1" applyFill="1" applyBorder="1" applyAlignment="1" applyProtection="1">
      <alignment horizontal="center" vertical="center"/>
    </xf>
    <xf numFmtId="0" fontId="28" fillId="4" borderId="92" xfId="0" applyFont="1" applyFill="1" applyBorder="1" applyAlignment="1" applyProtection="1">
      <alignment horizontal="center" vertical="center"/>
    </xf>
    <xf numFmtId="0" fontId="25" fillId="0" borderId="93" xfId="0" applyFont="1" applyFill="1" applyBorder="1" applyAlignment="1" applyProtection="1">
      <alignment horizontal="center" vertical="center"/>
    </xf>
    <xf numFmtId="0" fontId="25" fillId="0" borderId="94" xfId="0" applyFont="1" applyFill="1" applyBorder="1" applyAlignment="1" applyProtection="1">
      <alignment horizontal="center" vertical="center"/>
    </xf>
    <xf numFmtId="0" fontId="25" fillId="0" borderId="86" xfId="0" applyFont="1" applyFill="1" applyBorder="1" applyAlignment="1" applyProtection="1">
      <alignment horizontal="center" vertical="center"/>
    </xf>
    <xf numFmtId="0" fontId="8" fillId="0" borderId="36" xfId="1" applyFont="1" applyBorder="1" applyAlignment="1" applyProtection="1">
      <alignment horizontal="center" vertical="center" shrinkToFit="1"/>
    </xf>
    <xf numFmtId="0" fontId="8" fillId="0" borderId="48" xfId="1" applyFont="1" applyBorder="1" applyAlignment="1" applyProtection="1">
      <alignment horizontal="center" vertical="center" shrinkToFit="1"/>
    </xf>
    <xf numFmtId="0" fontId="8" fillId="0" borderId="37" xfId="1" applyFont="1" applyBorder="1" applyAlignment="1" applyProtection="1">
      <alignment horizontal="center" vertical="center" shrinkToFit="1"/>
    </xf>
    <xf numFmtId="176" fontId="42" fillId="0" borderId="0" xfId="1" applyNumberFormat="1" applyFont="1" applyAlignment="1" applyProtection="1">
      <alignment horizontal="distributed" vertical="center" indent="4"/>
    </xf>
    <xf numFmtId="5" fontId="21" fillId="0" borderId="55" xfId="1" applyNumberFormat="1" applyFont="1" applyBorder="1" applyAlignment="1" applyProtection="1">
      <alignment horizontal="center" vertical="center"/>
    </xf>
    <xf numFmtId="5" fontId="21" fillId="0" borderId="67" xfId="1" applyNumberFormat="1" applyFont="1" applyBorder="1" applyAlignment="1" applyProtection="1">
      <alignment horizontal="center" vertical="center"/>
    </xf>
    <xf numFmtId="0" fontId="39" fillId="5" borderId="0" xfId="1" applyFont="1" applyFill="1" applyAlignment="1" applyProtection="1">
      <alignment horizontal="left" vertical="center"/>
    </xf>
    <xf numFmtId="0" fontId="53" fillId="0" borderId="0" xfId="1" applyFont="1" applyAlignment="1" applyProtection="1">
      <alignment horizontal="distributed" vertical="center" indent="8" shrinkToFit="1"/>
    </xf>
    <xf numFmtId="0" fontId="44" fillId="0" borderId="13" xfId="0" applyFont="1" applyBorder="1" applyAlignment="1" applyProtection="1">
      <alignment horizontal="center" vertical="center" shrinkToFit="1"/>
    </xf>
    <xf numFmtId="0" fontId="44" fillId="0" borderId="18" xfId="0" applyFont="1" applyBorder="1" applyAlignment="1" applyProtection="1">
      <alignment horizontal="center" vertical="center" shrinkToFit="1"/>
    </xf>
    <xf numFmtId="0" fontId="44" fillId="0" borderId="34" xfId="0" applyFont="1" applyBorder="1" applyAlignment="1" applyProtection="1">
      <alignment horizontal="center" vertical="center" shrinkToFit="1"/>
    </xf>
    <xf numFmtId="0" fontId="18" fillId="0" borderId="36" xfId="1" applyFont="1" applyBorder="1" applyAlignment="1" applyProtection="1">
      <alignment horizontal="center" shrinkToFit="1"/>
    </xf>
    <xf numFmtId="0" fontId="18" fillId="0" borderId="48" xfId="1" applyFont="1" applyBorder="1" applyAlignment="1" applyProtection="1">
      <alignment horizontal="center" shrinkToFit="1"/>
    </xf>
    <xf numFmtId="0" fontId="18" fillId="0" borderId="37" xfId="1" applyFont="1" applyBorder="1" applyAlignment="1" applyProtection="1">
      <alignment horizontal="center" shrinkToFit="1"/>
    </xf>
    <xf numFmtId="0" fontId="48" fillId="0" borderId="101" xfId="0" applyFont="1" applyBorder="1" applyAlignment="1" applyProtection="1">
      <alignment horizontal="center" vertical="center" shrinkToFit="1"/>
    </xf>
    <xf numFmtId="0" fontId="48" fillId="0" borderId="0" xfId="0" applyFont="1" applyBorder="1" applyAlignment="1" applyProtection="1">
      <alignment horizontal="center" vertical="center" shrinkToFit="1"/>
    </xf>
    <xf numFmtId="0" fontId="7" fillId="0" borderId="52" xfId="1" applyFont="1" applyBorder="1" applyAlignment="1" applyProtection="1">
      <alignment horizontal="center" shrinkToFit="1"/>
    </xf>
    <xf numFmtId="0" fontId="7" fillId="0" borderId="0" xfId="1" applyFont="1" applyAlignment="1" applyProtection="1">
      <alignment horizontal="center" shrinkToFit="1"/>
    </xf>
    <xf numFmtId="0" fontId="12" fillId="0" borderId="19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3" fillId="0" borderId="36" xfId="1" applyFont="1" applyBorder="1" applyAlignment="1" applyProtection="1">
      <alignment horizontal="center" vertical="center" shrinkToFit="1"/>
    </xf>
    <xf numFmtId="0" fontId="13" fillId="0" borderId="48" xfId="1" applyFont="1" applyBorder="1" applyAlignment="1" applyProtection="1">
      <alignment horizontal="center" vertical="center" shrinkToFit="1"/>
    </xf>
    <xf numFmtId="0" fontId="13" fillId="0" borderId="37" xfId="1" applyFont="1" applyBorder="1" applyAlignment="1" applyProtection="1">
      <alignment horizontal="center" vertical="center" shrinkToFit="1"/>
    </xf>
    <xf numFmtId="0" fontId="21" fillId="0" borderId="3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/>
    </xf>
    <xf numFmtId="0" fontId="21" fillId="0" borderId="21" xfId="1" applyFont="1" applyBorder="1" applyAlignment="1" applyProtection="1">
      <alignment horizontal="center" vertical="center"/>
    </xf>
    <xf numFmtId="0" fontId="21" fillId="0" borderId="24" xfId="1" applyFont="1" applyBorder="1" applyAlignment="1" applyProtection="1">
      <alignment horizontal="center" vertical="center"/>
    </xf>
    <xf numFmtId="5" fontId="21" fillId="0" borderId="78" xfId="1" applyNumberFormat="1" applyFont="1" applyBorder="1" applyAlignment="1" applyProtection="1">
      <alignment horizontal="center" vertical="center"/>
    </xf>
    <xf numFmtId="5" fontId="21" fillId="0" borderId="51" xfId="1" applyNumberFormat="1" applyFont="1" applyBorder="1" applyAlignment="1" applyProtection="1">
      <alignment horizontal="center" vertical="center"/>
    </xf>
    <xf numFmtId="5" fontId="21" fillId="0" borderId="124" xfId="1" applyNumberFormat="1" applyFont="1" applyBorder="1" applyAlignment="1" applyProtection="1">
      <alignment horizontal="center" vertical="center"/>
    </xf>
    <xf numFmtId="5" fontId="21" fillId="0" borderId="125" xfId="1" applyNumberFormat="1" applyFont="1" applyBorder="1" applyAlignment="1" applyProtection="1">
      <alignment horizontal="center" vertical="center"/>
    </xf>
    <xf numFmtId="5" fontId="21" fillId="0" borderId="84" xfId="1" applyNumberFormat="1" applyFont="1" applyBorder="1" applyAlignment="1" applyProtection="1">
      <alignment horizontal="center" vertical="center"/>
    </xf>
    <xf numFmtId="5" fontId="21" fillId="0" borderId="37" xfId="1" applyNumberFormat="1" applyFont="1" applyBorder="1" applyAlignment="1" applyProtection="1">
      <alignment horizontal="center" vertical="center"/>
    </xf>
    <xf numFmtId="0" fontId="21" fillId="0" borderId="48" xfId="1" applyFont="1" applyBorder="1" applyAlignment="1" applyProtection="1">
      <alignment horizontal="center" vertical="center"/>
    </xf>
    <xf numFmtId="0" fontId="21" fillId="0" borderId="13" xfId="1" applyFont="1" applyBorder="1" applyAlignment="1" applyProtection="1">
      <alignment horizontal="center" vertical="center"/>
    </xf>
    <xf numFmtId="0" fontId="21" fillId="0" borderId="31" xfId="1" applyFont="1" applyBorder="1" applyAlignment="1" applyProtection="1">
      <alignment horizontal="center" vertical="center"/>
    </xf>
    <xf numFmtId="0" fontId="21" fillId="0" borderId="55" xfId="1" applyFont="1" applyBorder="1" applyAlignment="1" applyProtection="1">
      <alignment horizontal="center" vertical="center"/>
    </xf>
    <xf numFmtId="0" fontId="21" fillId="0" borderId="67" xfId="1" applyFont="1" applyBorder="1" applyAlignment="1" applyProtection="1">
      <alignment horizontal="center" vertical="center"/>
    </xf>
    <xf numFmtId="5" fontId="21" fillId="0" borderId="32" xfId="1" applyNumberFormat="1" applyFont="1" applyBorder="1" applyAlignment="1" applyProtection="1">
      <alignment horizontal="center" vertical="center"/>
    </xf>
    <xf numFmtId="5" fontId="21" fillId="0" borderId="14" xfId="1" applyNumberFormat="1" applyFont="1" applyBorder="1" applyAlignment="1" applyProtection="1">
      <alignment horizontal="center" vertical="center"/>
    </xf>
    <xf numFmtId="5" fontId="21" fillId="0" borderId="13" xfId="1" applyNumberFormat="1" applyFont="1" applyBorder="1" applyAlignment="1" applyProtection="1">
      <alignment horizontal="center" vertical="center"/>
    </xf>
    <xf numFmtId="5" fontId="21" fillId="0" borderId="31" xfId="1" applyNumberFormat="1" applyFont="1" applyBorder="1" applyAlignment="1" applyProtection="1">
      <alignment horizontal="center" vertical="center"/>
    </xf>
    <xf numFmtId="0" fontId="21" fillId="0" borderId="32" xfId="1" applyFont="1" applyBorder="1" applyAlignment="1" applyProtection="1">
      <alignment horizontal="center" vertical="center"/>
    </xf>
    <xf numFmtId="0" fontId="21" fillId="0" borderId="14" xfId="1" applyFont="1" applyBorder="1" applyAlignment="1" applyProtection="1">
      <alignment horizontal="center" vertical="center"/>
    </xf>
    <xf numFmtId="0" fontId="12" fillId="0" borderId="32" xfId="1" applyFont="1" applyBorder="1" applyAlignment="1" applyProtection="1">
      <alignment horizontal="center" vertical="center"/>
    </xf>
    <xf numFmtId="0" fontId="12" fillId="0" borderId="14" xfId="1" applyFont="1" applyBorder="1" applyAlignment="1" applyProtection="1">
      <alignment horizontal="center" vertical="center"/>
    </xf>
    <xf numFmtId="0" fontId="12" fillId="0" borderId="101" xfId="1" applyFont="1" applyBorder="1" applyAlignment="1" applyProtection="1">
      <alignment horizontal="center" vertical="center"/>
    </xf>
    <xf numFmtId="0" fontId="12" fillId="0" borderId="56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2" fillId="0" borderId="31" xfId="1" applyFont="1" applyBorder="1" applyAlignment="1" applyProtection="1">
      <alignment horizontal="center" vertical="center"/>
    </xf>
    <xf numFmtId="0" fontId="12" fillId="0" borderId="84" xfId="1" applyFont="1" applyBorder="1" applyAlignment="1" applyProtection="1">
      <alignment horizontal="center" vertical="center"/>
    </xf>
    <xf numFmtId="0" fontId="12" fillId="0" borderId="37" xfId="1" applyFont="1" applyBorder="1" applyAlignment="1" applyProtection="1">
      <alignment horizontal="center" vertical="center"/>
    </xf>
    <xf numFmtId="0" fontId="12" fillId="0" borderId="126" xfId="1" applyFont="1" applyBorder="1" applyAlignment="1" applyProtection="1">
      <alignment horizontal="center" vertical="center"/>
    </xf>
    <xf numFmtId="0" fontId="12" fillId="0" borderId="105" xfId="1" applyFont="1" applyBorder="1" applyAlignment="1" applyProtection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9" fontId="15" fillId="0" borderId="3" xfId="4" applyNumberFormat="1" applyFont="1" applyBorder="1" applyAlignment="1" applyProtection="1">
      <alignment horizontal="center" vertical="center"/>
      <protection locked="0"/>
    </xf>
    <xf numFmtId="49" fontId="15" fillId="0" borderId="21" xfId="4" applyNumberFormat="1" applyFont="1" applyBorder="1" applyAlignment="1" applyProtection="1">
      <alignment horizontal="center" vertical="center"/>
      <protection locked="0"/>
    </xf>
    <xf numFmtId="0" fontId="64" fillId="0" borderId="3" xfId="4" applyFont="1" applyBorder="1" applyAlignment="1" applyProtection="1">
      <alignment horizontal="center" vertical="center" wrapText="1"/>
      <protection locked="0"/>
    </xf>
    <xf numFmtId="0" fontId="64" fillId="0" borderId="21" xfId="4" applyFont="1" applyBorder="1" applyAlignment="1" applyProtection="1">
      <alignment horizontal="center" vertical="center" wrapText="1"/>
      <protection locked="0"/>
    </xf>
    <xf numFmtId="49" fontId="63" fillId="0" borderId="3" xfId="4" quotePrefix="1" applyNumberFormat="1" applyFont="1" applyBorder="1" applyAlignment="1" applyProtection="1">
      <alignment horizontal="center" vertical="center"/>
      <protection locked="0"/>
    </xf>
    <xf numFmtId="0" fontId="63" fillId="0" borderId="7" xfId="4" applyFont="1" applyBorder="1" applyAlignment="1" applyProtection="1">
      <alignment horizontal="center" vertical="center" wrapText="1"/>
      <protection locked="0"/>
    </xf>
    <xf numFmtId="0" fontId="63" fillId="0" borderId="24" xfId="4" applyFont="1" applyBorder="1" applyAlignment="1" applyProtection="1">
      <alignment horizontal="center" vertical="center" wrapText="1"/>
      <protection locked="0"/>
    </xf>
    <xf numFmtId="2" fontId="83" fillId="11" borderId="21" xfId="4" quotePrefix="1" applyNumberFormat="1" applyFont="1" applyFill="1" applyBorder="1" applyAlignment="1">
      <alignment horizontal="center" vertical="center" shrinkToFit="1"/>
    </xf>
    <xf numFmtId="0" fontId="83" fillId="11" borderId="21" xfId="4" quotePrefix="1" applyFont="1" applyFill="1" applyBorder="1" applyAlignment="1">
      <alignment horizontal="center" vertical="center" shrinkToFit="1"/>
    </xf>
    <xf numFmtId="0" fontId="64" fillId="0" borderId="3" xfId="4" applyFont="1" applyBorder="1" applyAlignment="1" applyProtection="1">
      <alignment vertical="center" wrapText="1"/>
      <protection locked="0"/>
    </xf>
    <xf numFmtId="0" fontId="64" fillId="0" borderId="21" xfId="4" applyFont="1" applyBorder="1" applyAlignment="1" applyProtection="1">
      <alignment vertical="center" wrapText="1"/>
      <protection locked="0"/>
    </xf>
    <xf numFmtId="0" fontId="84" fillId="11" borderId="19" xfId="4" applyFont="1" applyFill="1" applyBorder="1" applyAlignment="1">
      <alignment horizontal="center" vertical="center"/>
    </xf>
    <xf numFmtId="0" fontId="83" fillId="11" borderId="19" xfId="4" applyFont="1" applyFill="1" applyBorder="1" applyAlignment="1">
      <alignment horizontal="center" vertical="center"/>
    </xf>
    <xf numFmtId="0" fontId="83" fillId="11" borderId="23" xfId="4" applyFont="1" applyFill="1" applyBorder="1" applyAlignment="1">
      <alignment horizontal="center" vertical="center"/>
    </xf>
    <xf numFmtId="0" fontId="69" fillId="0" borderId="0" xfId="4" applyFont="1" applyBorder="1" applyAlignment="1">
      <alignment horizontal="center" vertical="center"/>
    </xf>
    <xf numFmtId="0" fontId="85" fillId="11" borderId="114" xfId="4" applyFont="1" applyFill="1" applyBorder="1" applyAlignment="1">
      <alignment horizontal="center" vertical="center"/>
    </xf>
    <xf numFmtId="0" fontId="85" fillId="11" borderId="20" xfId="4" applyFont="1" applyFill="1" applyBorder="1" applyAlignment="1">
      <alignment horizontal="center" vertical="center"/>
    </xf>
    <xf numFmtId="0" fontId="86" fillId="11" borderId="21" xfId="4" applyFont="1" applyFill="1" applyBorder="1" applyAlignment="1">
      <alignment horizontal="center" vertical="center"/>
    </xf>
    <xf numFmtId="0" fontId="83" fillId="11" borderId="21" xfId="4" applyFont="1" applyFill="1" applyBorder="1" applyAlignment="1">
      <alignment horizontal="center" vertical="center"/>
    </xf>
    <xf numFmtId="0" fontId="83" fillId="11" borderId="21" xfId="4" quotePrefix="1" applyFont="1" applyFill="1" applyBorder="1" applyAlignment="1">
      <alignment horizontal="center" vertical="center"/>
    </xf>
    <xf numFmtId="0" fontId="83" fillId="11" borderId="24" xfId="4" quotePrefix="1" applyFont="1" applyFill="1" applyBorder="1" applyAlignment="1">
      <alignment horizontal="center" vertical="center"/>
    </xf>
    <xf numFmtId="0" fontId="77" fillId="0" borderId="104" xfId="0" applyFont="1" applyBorder="1" applyAlignment="1">
      <alignment horizontal="center" vertical="center"/>
    </xf>
    <xf numFmtId="0" fontId="77" fillId="0" borderId="27" xfId="0" applyFont="1" applyBorder="1" applyAlignment="1">
      <alignment horizontal="center" vertical="center"/>
    </xf>
    <xf numFmtId="0" fontId="77" fillId="0" borderId="105" xfId="0" applyFont="1" applyBorder="1" applyAlignment="1">
      <alignment horizontal="center" vertical="center"/>
    </xf>
    <xf numFmtId="0" fontId="77" fillId="0" borderId="52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56" xfId="0" applyFont="1" applyBorder="1" applyAlignment="1">
      <alignment horizontal="center" vertical="center"/>
    </xf>
    <xf numFmtId="0" fontId="77" fillId="0" borderId="12" xfId="0" applyFont="1" applyBorder="1" applyAlignment="1">
      <alignment horizontal="center" vertical="center"/>
    </xf>
    <xf numFmtId="0" fontId="77" fillId="0" borderId="38" xfId="0" applyFont="1" applyBorder="1" applyAlignment="1">
      <alignment horizontal="center" vertical="center"/>
    </xf>
    <xf numFmtId="0" fontId="77" fillId="0" borderId="51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78" fillId="0" borderId="38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64" fillId="0" borderId="34" xfId="0" applyFont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53" fillId="0" borderId="99" xfId="0" quotePrefix="1" applyFont="1" applyBorder="1" applyAlignment="1">
      <alignment horizontal="center" vertical="center"/>
    </xf>
    <xf numFmtId="0" fontId="53" fillId="0" borderId="49" xfId="0" quotePrefix="1" applyFont="1" applyBorder="1" applyAlignment="1">
      <alignment horizontal="center" vertical="center"/>
    </xf>
    <xf numFmtId="0" fontId="53" fillId="0" borderId="101" xfId="0" quotePrefix="1" applyFont="1" applyBorder="1" applyAlignment="1">
      <alignment horizontal="center" vertical="center"/>
    </xf>
    <xf numFmtId="0" fontId="53" fillId="0" borderId="0" xfId="0" quotePrefix="1" applyFont="1" applyBorder="1" applyAlignment="1">
      <alignment horizontal="center" vertical="center"/>
    </xf>
    <xf numFmtId="0" fontId="53" fillId="0" borderId="78" xfId="0" quotePrefix="1" applyFont="1" applyBorder="1" applyAlignment="1">
      <alignment horizontal="center" vertical="center"/>
    </xf>
    <xf numFmtId="0" fontId="53" fillId="0" borderId="38" xfId="0" quotePrefix="1" applyFont="1" applyBorder="1" applyAlignment="1">
      <alignment horizontal="center" vertical="center"/>
    </xf>
    <xf numFmtId="0" fontId="76" fillId="0" borderId="102" xfId="0" quotePrefix="1" applyFont="1" applyBorder="1" applyAlignment="1">
      <alignment horizontal="center" vertical="center"/>
    </xf>
    <xf numFmtId="0" fontId="76" fillId="0" borderId="103" xfId="0" quotePrefix="1" applyFont="1" applyBorder="1" applyAlignment="1">
      <alignment horizontal="center" vertical="center"/>
    </xf>
    <xf numFmtId="0" fontId="76" fillId="0" borderId="12" xfId="0" quotePrefix="1" applyFont="1" applyBorder="1" applyAlignment="1">
      <alignment horizontal="center" vertical="center"/>
    </xf>
    <xf numFmtId="0" fontId="76" fillId="0" borderId="51" xfId="0" quotePrefix="1" applyFont="1" applyBorder="1" applyAlignment="1">
      <alignment horizontal="center" vertical="center"/>
    </xf>
    <xf numFmtId="0" fontId="64" fillId="0" borderId="55" xfId="0" applyFont="1" applyBorder="1" applyAlignment="1">
      <alignment horizontal="center" vertical="center"/>
    </xf>
    <xf numFmtId="0" fontId="64" fillId="0" borderId="57" xfId="0" applyFont="1" applyBorder="1" applyAlignment="1">
      <alignment horizontal="center" vertical="center"/>
    </xf>
    <xf numFmtId="0" fontId="64" fillId="0" borderId="54" xfId="0" applyFont="1" applyBorder="1" applyAlignment="1">
      <alignment horizontal="center" vertical="center"/>
    </xf>
    <xf numFmtId="0" fontId="64" fillId="0" borderId="67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434340</xdr:colOff>
      <xdr:row>49</xdr:row>
      <xdr:rowOff>198120</xdr:rowOff>
    </xdr:from>
    <xdr:to>
      <xdr:col>16</xdr:col>
      <xdr:colOff>384456</xdr:colOff>
      <xdr:row>51</xdr:row>
      <xdr:rowOff>83820</xdr:rowOff>
    </xdr:to>
    <xdr:pic>
      <xdr:nvPicPr>
        <xdr:cNvPr id="18" name="図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8780" y="9715500"/>
          <a:ext cx="8591196" cy="297180"/>
        </a:xfrm>
        <a:prstGeom prst="rect">
          <a:avLst/>
        </a:prstGeom>
      </xdr:spPr>
    </xdr:pic>
    <xdr:clientData/>
  </xdr:twoCellAnchor>
  <xdr:twoCellAnchor editAs="oneCell">
    <xdr:from>
      <xdr:col>2</xdr:col>
      <xdr:colOff>388620</xdr:colOff>
      <xdr:row>25</xdr:row>
      <xdr:rowOff>152400</xdr:rowOff>
    </xdr:from>
    <xdr:to>
      <xdr:col>17</xdr:col>
      <xdr:colOff>216034</xdr:colOff>
      <xdr:row>27</xdr:row>
      <xdr:rowOff>55206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3060" y="4732020"/>
          <a:ext cx="9085714" cy="314286"/>
        </a:xfrm>
        <a:prstGeom prst="rect">
          <a:avLst/>
        </a:prstGeom>
      </xdr:spPr>
    </xdr:pic>
    <xdr:clientData/>
  </xdr:twoCellAnchor>
  <xdr:twoCellAnchor editAs="oneCell">
    <xdr:from>
      <xdr:col>2</xdr:col>
      <xdr:colOff>396240</xdr:colOff>
      <xdr:row>22</xdr:row>
      <xdr:rowOff>22860</xdr:rowOff>
    </xdr:from>
    <xdr:to>
      <xdr:col>17</xdr:col>
      <xdr:colOff>223654</xdr:colOff>
      <xdr:row>22</xdr:row>
      <xdr:rowOff>340956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0680" y="4914900"/>
          <a:ext cx="9085714" cy="314286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45</xdr:row>
      <xdr:rowOff>15240</xdr:rowOff>
    </xdr:from>
    <xdr:to>
      <xdr:col>16</xdr:col>
      <xdr:colOff>384456</xdr:colOff>
      <xdr:row>46</xdr:row>
      <xdr:rowOff>106680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8780" y="8709660"/>
          <a:ext cx="8591196" cy="297180"/>
        </a:xfrm>
        <a:prstGeom prst="rect">
          <a:avLst/>
        </a:prstGeom>
      </xdr:spPr>
    </xdr:pic>
    <xdr:clientData/>
  </xdr:twoCellAnchor>
  <xdr:twoCellAnchor>
    <xdr:from>
      <xdr:col>2</xdr:col>
      <xdr:colOff>434340</xdr:colOff>
      <xdr:row>61</xdr:row>
      <xdr:rowOff>83820</xdr:rowOff>
    </xdr:from>
    <xdr:to>
      <xdr:col>16</xdr:col>
      <xdr:colOff>384456</xdr:colOff>
      <xdr:row>62</xdr:row>
      <xdr:rowOff>175260</xdr:rowOff>
    </xdr:to>
    <xdr:pic>
      <xdr:nvPicPr>
        <xdr:cNvPr id="26" name="図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8780" y="12070080"/>
          <a:ext cx="8591196" cy="297180"/>
        </a:xfrm>
        <a:prstGeom prst="rect">
          <a:avLst/>
        </a:prstGeom>
      </xdr:spPr>
    </xdr:pic>
    <xdr:clientData/>
  </xdr:twoCellAnchor>
  <xdr:twoCellAnchor>
    <xdr:from>
      <xdr:col>10</xdr:col>
      <xdr:colOff>123825</xdr:colOff>
      <xdr:row>61</xdr:row>
      <xdr:rowOff>68579</xdr:rowOff>
    </xdr:from>
    <xdr:to>
      <xdr:col>15</xdr:col>
      <xdr:colOff>38100</xdr:colOff>
      <xdr:row>62</xdr:row>
      <xdr:rowOff>182880</xdr:rowOff>
    </xdr:to>
    <xdr:sp macro="" textlink="">
      <xdr:nvSpPr>
        <xdr:cNvPr id="21" name="角丸四角形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6296025" y="12054839"/>
          <a:ext cx="3000375" cy="3200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228601</xdr:colOff>
      <xdr:row>49</xdr:row>
      <xdr:rowOff>152400</xdr:rowOff>
    </xdr:from>
    <xdr:to>
      <xdr:col>12</xdr:col>
      <xdr:colOff>99061</xdr:colOff>
      <xdr:row>51</xdr:row>
      <xdr:rowOff>114300</xdr:rowOff>
    </xdr:to>
    <xdr:sp macro="" textlink="">
      <xdr:nvSpPr>
        <xdr:cNvPr id="22" name="角丸四角形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6400801" y="9669780"/>
          <a:ext cx="1104900" cy="37338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154304</xdr:colOff>
      <xdr:row>44</xdr:row>
      <xdr:rowOff>173354</xdr:rowOff>
    </xdr:from>
    <xdr:to>
      <xdr:col>10</xdr:col>
      <xdr:colOff>121920</xdr:colOff>
      <xdr:row>46</xdr:row>
      <xdr:rowOff>68580</xdr:rowOff>
    </xdr:to>
    <xdr:sp macro="" textlink="">
      <xdr:nvSpPr>
        <xdr:cNvPr id="23" name="角丸四角形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5092064" y="8662034"/>
          <a:ext cx="1202056" cy="306706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169544</xdr:colOff>
      <xdr:row>25</xdr:row>
      <xdr:rowOff>127634</xdr:rowOff>
    </xdr:from>
    <xdr:to>
      <xdr:col>8</xdr:col>
      <xdr:colOff>114299</xdr:colOff>
      <xdr:row>27</xdr:row>
      <xdr:rowOff>3809</xdr:rowOff>
    </xdr:to>
    <xdr:sp macro="" textlink="">
      <xdr:nvSpPr>
        <xdr:cNvPr id="24" name="角丸四角形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3872864" y="4707254"/>
          <a:ext cx="1179195" cy="28765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57150</xdr:colOff>
      <xdr:row>22</xdr:row>
      <xdr:rowOff>38101</xdr:rowOff>
    </xdr:from>
    <xdr:to>
      <xdr:col>6</xdr:col>
      <xdr:colOff>7620</xdr:colOff>
      <xdr:row>23</xdr:row>
      <xdr:rowOff>99061</xdr:rowOff>
    </xdr:to>
    <xdr:sp macro="" textlink="">
      <xdr:nvSpPr>
        <xdr:cNvPr id="25" name="角丸四角形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2526030" y="4000501"/>
          <a:ext cx="1184910" cy="2667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457200</xdr:colOff>
      <xdr:row>54</xdr:row>
      <xdr:rowOff>106680</xdr:rowOff>
    </xdr:from>
    <xdr:to>
      <xdr:col>16</xdr:col>
      <xdr:colOff>407316</xdr:colOff>
      <xdr:row>55</xdr:row>
      <xdr:rowOff>198120</xdr:rowOff>
    </xdr:to>
    <xdr:pic>
      <xdr:nvPicPr>
        <xdr:cNvPr id="27" name="図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1640" y="10652760"/>
          <a:ext cx="8591196" cy="297180"/>
        </a:xfrm>
        <a:prstGeom prst="rect">
          <a:avLst/>
        </a:prstGeom>
      </xdr:spPr>
    </xdr:pic>
    <xdr:clientData/>
  </xdr:twoCellAnchor>
  <xdr:twoCellAnchor>
    <xdr:from>
      <xdr:col>12</xdr:col>
      <xdr:colOff>106680</xdr:colOff>
      <xdr:row>54</xdr:row>
      <xdr:rowOff>53340</xdr:rowOff>
    </xdr:from>
    <xdr:to>
      <xdr:col>13</xdr:col>
      <xdr:colOff>594360</xdr:colOff>
      <xdr:row>56</xdr:row>
      <xdr:rowOff>38100</xdr:rowOff>
    </xdr:to>
    <xdr:sp macro="" textlink="">
      <xdr:nvSpPr>
        <xdr:cNvPr id="28" name="角丸四角形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7513320" y="10599420"/>
          <a:ext cx="1104900" cy="39624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7;&#12500;&#12540;2012nagoyatiku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FF00"/>
    <pageSetUpPr fitToPage="1"/>
  </sheetPr>
  <dimension ref="A2:T94"/>
  <sheetViews>
    <sheetView tabSelected="1" topLeftCell="A52" workbookViewId="0">
      <selection activeCell="E50" sqref="E50"/>
    </sheetView>
  </sheetViews>
  <sheetFormatPr defaultColWidth="9" defaultRowHeight="13.5"/>
  <cols>
    <col min="1" max="3" width="9" style="10"/>
    <col min="4" max="4" width="9" style="10" customWidth="1"/>
    <col min="5" max="16384" width="9" style="10"/>
  </cols>
  <sheetData>
    <row r="2" spans="1:15" customFormat="1" ht="7.5" customHeight="1" thickBot="1"/>
    <row r="3" spans="1:15" ht="19.5" customHeight="1" thickTop="1">
      <c r="A3" s="40"/>
      <c r="B3" s="13" t="s">
        <v>53</v>
      </c>
      <c r="C3" s="374" t="s">
        <v>365</v>
      </c>
      <c r="D3" s="374"/>
      <c r="E3" s="374"/>
      <c r="F3" s="374"/>
      <c r="G3" s="374"/>
      <c r="H3" s="374"/>
      <c r="I3" s="52"/>
      <c r="J3" s="365" t="s">
        <v>280</v>
      </c>
      <c r="K3" s="366"/>
      <c r="L3" s="367"/>
      <c r="M3" s="222"/>
      <c r="N3" s="222"/>
      <c r="O3" s="222"/>
    </row>
    <row r="4" spans="1:15" ht="18.75" customHeight="1">
      <c r="B4" s="14" t="s">
        <v>76</v>
      </c>
      <c r="C4" s="363" t="s">
        <v>366</v>
      </c>
      <c r="D4" s="363"/>
      <c r="E4" s="363"/>
      <c r="F4" s="363"/>
      <c r="G4" s="363"/>
      <c r="H4" s="363"/>
      <c r="I4" s="52"/>
      <c r="J4" s="368"/>
      <c r="K4" s="369"/>
      <c r="L4" s="370"/>
      <c r="M4" s="222"/>
      <c r="N4" s="222"/>
      <c r="O4" s="222"/>
    </row>
    <row r="5" spans="1:15" ht="19.5" customHeight="1" thickBot="1">
      <c r="B5" s="14" t="s">
        <v>77</v>
      </c>
      <c r="C5" s="364" t="s">
        <v>236</v>
      </c>
      <c r="D5" s="364"/>
      <c r="E5" s="364"/>
      <c r="F5" s="364"/>
      <c r="G5" s="364"/>
      <c r="H5" s="364"/>
      <c r="I5" s="52"/>
      <c r="J5" s="371"/>
      <c r="K5" s="372"/>
      <c r="L5" s="373"/>
      <c r="M5" s="222"/>
      <c r="N5" s="222"/>
      <c r="O5" s="222"/>
    </row>
    <row r="6" spans="1:15" customFormat="1" ht="7.5" customHeight="1" thickTop="1" thickBot="1"/>
    <row r="7" spans="1:15" ht="19.5" thickBot="1">
      <c r="B7" s="378" t="s">
        <v>362</v>
      </c>
      <c r="C7" s="378"/>
      <c r="D7" s="380" t="s">
        <v>367</v>
      </c>
      <c r="E7" s="380"/>
      <c r="F7" s="380"/>
      <c r="G7" s="380"/>
      <c r="H7" s="380"/>
      <c r="I7" s="380"/>
      <c r="J7" s="380"/>
      <c r="K7" s="376" t="s">
        <v>371</v>
      </c>
      <c r="L7" s="377"/>
      <c r="M7" s="377"/>
      <c r="N7" s="3"/>
    </row>
    <row r="8" spans="1:15" ht="25.5">
      <c r="B8" s="100"/>
      <c r="C8" s="223" t="s">
        <v>237</v>
      </c>
      <c r="D8" s="100"/>
      <c r="E8" s="100"/>
      <c r="F8" s="100"/>
      <c r="G8" s="100"/>
      <c r="H8" s="100"/>
    </row>
    <row r="9" spans="1:15" ht="16.5" customHeight="1">
      <c r="A9" s="15" t="s">
        <v>96</v>
      </c>
    </row>
    <row r="10" spans="1:15" ht="16.5" customHeight="1">
      <c r="A10" s="11" t="s">
        <v>72</v>
      </c>
      <c r="B10" s="10" t="s">
        <v>244</v>
      </c>
    </row>
    <row r="11" spans="1:15" ht="16.5" customHeight="1">
      <c r="A11" s="11" t="s">
        <v>73</v>
      </c>
      <c r="B11" s="10" t="s">
        <v>84</v>
      </c>
    </row>
    <row r="12" spans="1:15" ht="16.5" customHeight="1">
      <c r="A12" s="11" t="s">
        <v>74</v>
      </c>
      <c r="B12" s="10" t="s">
        <v>102</v>
      </c>
    </row>
    <row r="13" spans="1:15" ht="16.5" customHeight="1">
      <c r="A13" s="11" t="s">
        <v>75</v>
      </c>
      <c r="B13" s="303" t="s">
        <v>119</v>
      </c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</row>
    <row r="14" spans="1:15" ht="16.5" customHeight="1">
      <c r="A14" s="11" t="s">
        <v>178</v>
      </c>
      <c r="B14" s="305" t="s">
        <v>179</v>
      </c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</row>
    <row r="15" spans="1:15" ht="16.5" customHeight="1">
      <c r="A15" s="11" t="s">
        <v>97</v>
      </c>
      <c r="B15" s="10" t="s">
        <v>128</v>
      </c>
    </row>
    <row r="16" spans="1:15" ht="30.75">
      <c r="A16" s="11"/>
      <c r="C16" s="221" t="s">
        <v>245</v>
      </c>
    </row>
    <row r="17" spans="1:20" ht="16.5" customHeight="1">
      <c r="A17" s="11" t="s">
        <v>118</v>
      </c>
      <c r="B17" s="10" t="s">
        <v>95</v>
      </c>
    </row>
    <row r="18" spans="1:20" ht="16.5" customHeight="1">
      <c r="A18" s="11" t="s">
        <v>205</v>
      </c>
      <c r="B18" s="10" t="s">
        <v>206</v>
      </c>
    </row>
    <row r="19" spans="1:20" ht="16.5" customHeight="1">
      <c r="A19" s="11" t="s">
        <v>246</v>
      </c>
      <c r="B19" s="10" t="s">
        <v>357</v>
      </c>
    </row>
    <row r="20" spans="1:20" ht="25.5">
      <c r="A20" s="11" t="s">
        <v>281</v>
      </c>
      <c r="B20" s="255" t="s">
        <v>282</v>
      </c>
    </row>
    <row r="21" spans="1:20">
      <c r="A21" s="11"/>
      <c r="B21" s="256" t="s">
        <v>283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5.75" customHeight="1">
      <c r="A22" s="10" t="s">
        <v>78</v>
      </c>
    </row>
    <row r="23" spans="1:20" ht="31.5" customHeight="1">
      <c r="A23" s="15" t="s">
        <v>177</v>
      </c>
    </row>
    <row r="24" spans="1:20" ht="16.5" customHeight="1">
      <c r="A24" s="12" t="s">
        <v>129</v>
      </c>
    </row>
    <row r="25" spans="1:20" ht="16.5" customHeight="1">
      <c r="A25" s="12" t="s">
        <v>129</v>
      </c>
      <c r="B25" s="10" t="s">
        <v>112</v>
      </c>
    </row>
    <row r="26" spans="1:20" ht="16.5" customHeight="1">
      <c r="A26" s="12" t="s">
        <v>129</v>
      </c>
    </row>
    <row r="27" spans="1:20" ht="16.5" customHeight="1">
      <c r="A27" s="15" t="s">
        <v>79</v>
      </c>
    </row>
    <row r="28" spans="1:20" ht="16.5" customHeight="1">
      <c r="A28" s="12" t="s">
        <v>129</v>
      </c>
    </row>
    <row r="29" spans="1:20" ht="16.5" customHeight="1">
      <c r="A29" s="12" t="s">
        <v>129</v>
      </c>
      <c r="B29" s="10" t="s">
        <v>90</v>
      </c>
    </row>
    <row r="30" spans="1:20" ht="16.5" customHeight="1">
      <c r="A30" s="12" t="s">
        <v>71</v>
      </c>
      <c r="B30" s="10" t="s">
        <v>195</v>
      </c>
    </row>
    <row r="31" spans="1:20" ht="16.5" customHeight="1">
      <c r="A31" s="12" t="s">
        <v>129</v>
      </c>
      <c r="B31" s="10" t="s">
        <v>89</v>
      </c>
    </row>
    <row r="32" spans="1:20" ht="16.5" customHeight="1">
      <c r="A32" s="12" t="s">
        <v>129</v>
      </c>
      <c r="B32" s="10" t="s">
        <v>130</v>
      </c>
    </row>
    <row r="33" spans="1:14" ht="16.5" customHeight="1">
      <c r="A33" s="12" t="s">
        <v>129</v>
      </c>
      <c r="B33" s="10" t="s">
        <v>131</v>
      </c>
    </row>
    <row r="34" spans="1:14" ht="16.5" customHeight="1">
      <c r="A34" s="12" t="s">
        <v>129</v>
      </c>
      <c r="B34" s="306" t="s">
        <v>92</v>
      </c>
      <c r="C34" s="306"/>
      <c r="D34" s="306"/>
      <c r="E34" s="306"/>
      <c r="F34" s="306"/>
      <c r="G34" s="304"/>
      <c r="H34" s="304"/>
      <c r="I34" s="304"/>
      <c r="J34" s="304"/>
      <c r="K34" s="304"/>
      <c r="L34" s="304"/>
    </row>
    <row r="35" spans="1:14" ht="16.5" customHeight="1">
      <c r="A35" s="12" t="s">
        <v>129</v>
      </c>
      <c r="B35" s="304"/>
      <c r="C35" s="304" t="s">
        <v>113</v>
      </c>
      <c r="D35" s="304"/>
      <c r="E35" s="304"/>
      <c r="F35" s="304"/>
      <c r="G35" s="304"/>
      <c r="H35" s="304"/>
      <c r="I35" s="304"/>
      <c r="J35" s="304"/>
      <c r="K35" s="304"/>
      <c r="L35" s="304"/>
    </row>
    <row r="36" spans="1:14" ht="16.5" customHeight="1">
      <c r="A36" s="12" t="s">
        <v>129</v>
      </c>
      <c r="B36" s="304"/>
      <c r="C36" s="307" t="s">
        <v>99</v>
      </c>
      <c r="D36" s="304"/>
      <c r="E36" s="308" t="s">
        <v>70</v>
      </c>
      <c r="F36" s="308" t="s">
        <v>132</v>
      </c>
      <c r="G36" s="308">
        <v>54.23</v>
      </c>
      <c r="H36" s="304"/>
      <c r="I36" s="304"/>
      <c r="J36" s="304"/>
      <c r="K36" s="304"/>
      <c r="L36" s="304"/>
    </row>
    <row r="37" spans="1:14" ht="16.5" customHeight="1" thickBot="1">
      <c r="A37" s="12" t="s">
        <v>133</v>
      </c>
      <c r="B37" s="304"/>
      <c r="C37" s="307" t="s">
        <v>100</v>
      </c>
      <c r="D37" s="304"/>
      <c r="E37" s="308" t="s">
        <v>93</v>
      </c>
      <c r="F37" s="308" t="s">
        <v>132</v>
      </c>
      <c r="G37" s="308" t="s">
        <v>134</v>
      </c>
      <c r="H37" s="304"/>
      <c r="I37" s="304"/>
      <c r="J37" s="304"/>
      <c r="K37" s="304"/>
      <c r="L37" s="304"/>
    </row>
    <row r="38" spans="1:14" ht="16.5" customHeight="1">
      <c r="A38" s="12" t="s">
        <v>133</v>
      </c>
      <c r="B38" s="304"/>
      <c r="C38" s="307"/>
      <c r="D38" s="309" t="s">
        <v>98</v>
      </c>
      <c r="E38" s="310"/>
      <c r="F38" s="310"/>
      <c r="G38" s="310"/>
      <c r="H38" s="311"/>
      <c r="I38" s="304"/>
      <c r="J38" s="312"/>
      <c r="K38" s="312"/>
      <c r="L38" s="313"/>
      <c r="M38" s="17"/>
      <c r="N38" s="6"/>
    </row>
    <row r="39" spans="1:14" ht="16.5" customHeight="1">
      <c r="A39" s="12" t="s">
        <v>133</v>
      </c>
      <c r="B39" s="304"/>
      <c r="C39" s="307"/>
      <c r="D39" s="314" t="s">
        <v>83</v>
      </c>
      <c r="E39" s="315"/>
      <c r="F39" s="315"/>
      <c r="G39" s="315"/>
      <c r="H39" s="316"/>
      <c r="I39" s="304"/>
      <c r="J39" s="312"/>
      <c r="K39" s="312"/>
      <c r="L39" s="313"/>
      <c r="M39" s="17"/>
      <c r="N39" s="6"/>
    </row>
    <row r="40" spans="1:14" ht="16.5" customHeight="1" thickBot="1">
      <c r="A40" s="12" t="s">
        <v>133</v>
      </c>
      <c r="B40" s="304"/>
      <c r="C40" s="307"/>
      <c r="D40" s="317" t="s">
        <v>42</v>
      </c>
      <c r="E40" s="318" t="s">
        <v>82</v>
      </c>
      <c r="F40" s="319" t="s">
        <v>135</v>
      </c>
      <c r="G40" s="320">
        <v>12</v>
      </c>
      <c r="H40" s="321"/>
      <c r="I40" s="304"/>
      <c r="J40" s="312"/>
      <c r="K40" s="312"/>
      <c r="L40" s="313"/>
      <c r="M40" s="17"/>
      <c r="N40" s="6"/>
    </row>
    <row r="41" spans="1:14" ht="16.5" customHeight="1">
      <c r="A41" s="12" t="s">
        <v>136</v>
      </c>
      <c r="B41" s="304"/>
      <c r="C41" s="304" t="s">
        <v>114</v>
      </c>
      <c r="D41" s="304"/>
      <c r="E41" s="304"/>
      <c r="F41" s="304"/>
      <c r="G41" s="304"/>
      <c r="H41" s="304"/>
      <c r="I41" s="304"/>
      <c r="J41" s="304"/>
      <c r="K41" s="304"/>
      <c r="L41" s="304"/>
    </row>
    <row r="42" spans="1:14" ht="16.5" customHeight="1">
      <c r="A42" s="12" t="s">
        <v>136</v>
      </c>
      <c r="B42" s="304"/>
      <c r="C42" s="307" t="s">
        <v>101</v>
      </c>
      <c r="D42" s="304"/>
      <c r="E42" s="308" t="s">
        <v>137</v>
      </c>
      <c r="F42" s="308" t="s">
        <v>135</v>
      </c>
      <c r="G42" s="308" t="s">
        <v>138</v>
      </c>
      <c r="H42" s="304"/>
      <c r="I42" s="304"/>
      <c r="J42" s="304"/>
      <c r="K42" s="304"/>
      <c r="L42" s="304"/>
    </row>
    <row r="43" spans="1:14" ht="16.5" customHeight="1">
      <c r="A43" s="12" t="s">
        <v>136</v>
      </c>
      <c r="B43" s="304"/>
      <c r="C43" s="322" t="s">
        <v>238</v>
      </c>
      <c r="D43" s="304"/>
      <c r="E43" s="308"/>
      <c r="F43" s="308"/>
      <c r="G43" s="308"/>
      <c r="H43" s="304"/>
      <c r="I43" s="304"/>
      <c r="J43" s="304"/>
      <c r="K43" s="304"/>
      <c r="L43" s="304"/>
    </row>
    <row r="44" spans="1:14" ht="16.5" customHeight="1">
      <c r="A44" s="12" t="s">
        <v>136</v>
      </c>
      <c r="B44" s="10" t="s">
        <v>87</v>
      </c>
    </row>
    <row r="45" spans="1:14" ht="16.5" customHeight="1">
      <c r="A45" s="12" t="s">
        <v>136</v>
      </c>
    </row>
    <row r="46" spans="1:14" ht="16.5" customHeight="1">
      <c r="A46" s="15" t="s">
        <v>157</v>
      </c>
    </row>
    <row r="47" spans="1:14" ht="16.5" customHeight="1">
      <c r="A47" s="12" t="s">
        <v>136</v>
      </c>
    </row>
    <row r="48" spans="1:14" ht="16.5" customHeight="1">
      <c r="A48" s="12" t="s">
        <v>136</v>
      </c>
      <c r="B48" s="10" t="s">
        <v>158</v>
      </c>
    </row>
    <row r="49" spans="1:2" ht="16.5" customHeight="1">
      <c r="A49" s="12" t="s">
        <v>136</v>
      </c>
      <c r="B49" s="10" t="s">
        <v>159</v>
      </c>
    </row>
    <row r="50" spans="1:2" ht="16.5" customHeight="1">
      <c r="A50" s="12" t="s">
        <v>136</v>
      </c>
    </row>
    <row r="51" spans="1:2" ht="16.5" customHeight="1">
      <c r="A51" s="15" t="s">
        <v>198</v>
      </c>
    </row>
    <row r="52" spans="1:2" ht="16.5" customHeight="1">
      <c r="A52" s="12" t="s">
        <v>136</v>
      </c>
    </row>
    <row r="53" spans="1:2" ht="16.5" customHeight="1">
      <c r="A53" s="12" t="s">
        <v>136</v>
      </c>
      <c r="B53" s="10" t="s">
        <v>162</v>
      </c>
    </row>
    <row r="54" spans="1:2" ht="16.5" customHeight="1">
      <c r="A54" s="12" t="s">
        <v>136</v>
      </c>
      <c r="B54" s="10" t="s">
        <v>199</v>
      </c>
    </row>
    <row r="55" spans="1:2" ht="16.5" customHeight="1">
      <c r="A55" s="12" t="s">
        <v>136</v>
      </c>
    </row>
    <row r="56" spans="1:2" ht="16.5" customHeight="1">
      <c r="A56" s="170" t="s">
        <v>207</v>
      </c>
    </row>
    <row r="57" spans="1:2" ht="16.5" customHeight="1">
      <c r="A57" s="12" t="s">
        <v>136</v>
      </c>
    </row>
    <row r="58" spans="1:2" ht="16.5" customHeight="1">
      <c r="A58" s="12" t="s">
        <v>136</v>
      </c>
      <c r="B58" s="10" t="s">
        <v>200</v>
      </c>
    </row>
    <row r="59" spans="1:2" ht="16.5" customHeight="1">
      <c r="A59" s="12" t="s">
        <v>136</v>
      </c>
      <c r="B59" s="10" t="s">
        <v>170</v>
      </c>
    </row>
    <row r="60" spans="1:2" ht="16.5" customHeight="1">
      <c r="A60" s="165" t="s">
        <v>239</v>
      </c>
    </row>
    <row r="61" spans="1:2" ht="16.5" customHeight="1">
      <c r="A61" s="12" t="s">
        <v>71</v>
      </c>
      <c r="B61" s="10" t="s">
        <v>201</v>
      </c>
    </row>
    <row r="62" spans="1:2" ht="16.5" customHeight="1">
      <c r="A62" s="12" t="s">
        <v>71</v>
      </c>
    </row>
    <row r="63" spans="1:2" ht="16.5" customHeight="1">
      <c r="A63" s="12" t="s">
        <v>71</v>
      </c>
    </row>
    <row r="64" spans="1:2" ht="16.5" customHeight="1">
      <c r="A64" s="15" t="s">
        <v>202</v>
      </c>
    </row>
    <row r="65" spans="1:13" ht="16.5" customHeight="1">
      <c r="A65" s="12" t="s">
        <v>136</v>
      </c>
    </row>
    <row r="66" spans="1:13" ht="16.5" customHeight="1">
      <c r="A66" s="12" t="s">
        <v>136</v>
      </c>
      <c r="B66" s="10" t="s">
        <v>354</v>
      </c>
    </row>
    <row r="67" spans="1:13" ht="16.5" customHeight="1">
      <c r="A67" s="12" t="s">
        <v>136</v>
      </c>
      <c r="B67" s="10" t="s">
        <v>85</v>
      </c>
    </row>
    <row r="68" spans="1:13" ht="16.5" customHeight="1">
      <c r="A68" s="12" t="s">
        <v>139</v>
      </c>
    </row>
    <row r="69" spans="1:13" ht="16.5" customHeight="1">
      <c r="A69" s="15" t="s">
        <v>203</v>
      </c>
    </row>
    <row r="70" spans="1:13" ht="22.9" customHeight="1">
      <c r="A70" s="12" t="s">
        <v>139</v>
      </c>
      <c r="G70" s="10" t="s">
        <v>182</v>
      </c>
      <c r="H70" s="375" t="s">
        <v>341</v>
      </c>
      <c r="I70" s="375"/>
      <c r="J70" s="375"/>
      <c r="K70" s="375"/>
    </row>
    <row r="71" spans="1:13" ht="16.5" customHeight="1">
      <c r="A71" s="12" t="s">
        <v>139</v>
      </c>
      <c r="B71" s="10" t="s">
        <v>181</v>
      </c>
    </row>
    <row r="72" spans="1:13" ht="16.5" customHeight="1">
      <c r="A72" s="12" t="s">
        <v>139</v>
      </c>
      <c r="B72" s="10" t="s">
        <v>183</v>
      </c>
    </row>
    <row r="73" spans="1:13" ht="16.5" customHeight="1">
      <c r="A73" s="12" t="s">
        <v>139</v>
      </c>
      <c r="B73" s="10" t="s">
        <v>180</v>
      </c>
    </row>
    <row r="74" spans="1:13" s="102" customFormat="1" ht="16.5" customHeight="1">
      <c r="A74" s="101" t="s">
        <v>204</v>
      </c>
    </row>
    <row r="75" spans="1:13" s="102" customFormat="1" ht="16.5" customHeight="1">
      <c r="A75" s="103" t="s">
        <v>140</v>
      </c>
      <c r="M75" s="171"/>
    </row>
    <row r="76" spans="1:13" s="102" customFormat="1" ht="16.5" customHeight="1">
      <c r="A76" s="103" t="s">
        <v>140</v>
      </c>
      <c r="B76" s="102" t="s">
        <v>141</v>
      </c>
    </row>
    <row r="77" spans="1:13" s="102" customFormat="1" ht="16.5" customHeight="1">
      <c r="A77" s="103" t="s">
        <v>140</v>
      </c>
    </row>
    <row r="78" spans="1:13" ht="16.5" customHeight="1">
      <c r="A78" s="15" t="s">
        <v>142</v>
      </c>
      <c r="C78" s="362" t="s">
        <v>372</v>
      </c>
      <c r="D78" s="362"/>
      <c r="E78" s="362"/>
      <c r="F78" s="362"/>
    </row>
    <row r="79" spans="1:13" ht="16.5" customHeight="1">
      <c r="A79" s="12" t="s">
        <v>139</v>
      </c>
      <c r="B79" s="67" t="s">
        <v>190</v>
      </c>
    </row>
    <row r="80" spans="1:13" ht="16.5" customHeight="1">
      <c r="A80" s="12" t="s">
        <v>139</v>
      </c>
      <c r="B80" s="166" t="s">
        <v>191</v>
      </c>
    </row>
    <row r="81" spans="1:10" ht="16.5" customHeight="1">
      <c r="A81" s="12" t="s">
        <v>71</v>
      </c>
    </row>
    <row r="82" spans="1:10" ht="16.5" customHeight="1">
      <c r="A82" s="12" t="s">
        <v>71</v>
      </c>
      <c r="C82" s="68" t="s">
        <v>80</v>
      </c>
    </row>
    <row r="83" spans="1:10" ht="16.5" customHeight="1">
      <c r="A83" s="12" t="s">
        <v>71</v>
      </c>
      <c r="C83" s="379" t="s">
        <v>240</v>
      </c>
      <c r="D83" s="379"/>
      <c r="E83" s="379"/>
      <c r="F83" s="379"/>
      <c r="G83" s="379"/>
      <c r="H83" s="379"/>
      <c r="I83" s="379"/>
    </row>
    <row r="84" spans="1:10" ht="16.5" customHeight="1">
      <c r="A84" s="12" t="s">
        <v>71</v>
      </c>
      <c r="C84" s="379" t="s">
        <v>342</v>
      </c>
      <c r="D84" s="379"/>
      <c r="E84" s="379"/>
      <c r="F84" s="379"/>
      <c r="G84" s="379"/>
      <c r="H84" s="379"/>
      <c r="I84" s="379"/>
    </row>
    <row r="85" spans="1:10" ht="16.5" customHeight="1">
      <c r="A85" s="12" t="s">
        <v>71</v>
      </c>
      <c r="C85" s="67"/>
      <c r="D85" s="67"/>
      <c r="E85" s="67"/>
      <c r="F85" s="67"/>
      <c r="G85" s="67"/>
      <c r="H85" s="67"/>
    </row>
    <row r="86" spans="1:10" ht="16.5" customHeight="1">
      <c r="A86" s="12" t="s">
        <v>71</v>
      </c>
    </row>
    <row r="87" spans="1:10" ht="16.5" customHeight="1">
      <c r="A87" s="15" t="s">
        <v>143</v>
      </c>
    </row>
    <row r="88" spans="1:10" ht="16.5" customHeight="1" thickBot="1"/>
    <row r="89" spans="1:10" ht="16.5" customHeight="1">
      <c r="B89" s="57" t="s">
        <v>81</v>
      </c>
      <c r="C89" s="58"/>
      <c r="D89" s="59"/>
      <c r="E89" s="58"/>
      <c r="F89" s="58"/>
      <c r="G89" s="58"/>
      <c r="H89" s="58"/>
      <c r="I89" s="58"/>
      <c r="J89" s="60"/>
    </row>
    <row r="90" spans="1:10" ht="16.5" customHeight="1">
      <c r="B90" s="61"/>
      <c r="D90" s="62"/>
      <c r="E90" s="62"/>
      <c r="F90" s="62"/>
      <c r="G90" s="62"/>
      <c r="H90" s="62"/>
      <c r="I90" s="62"/>
      <c r="J90" s="63"/>
    </row>
    <row r="91" spans="1:10" ht="25.15" customHeight="1">
      <c r="B91" s="61"/>
      <c r="C91" s="157" t="s">
        <v>184</v>
      </c>
      <c r="D91" s="375" t="s">
        <v>241</v>
      </c>
      <c r="E91" s="375"/>
      <c r="F91" s="375"/>
      <c r="G91" s="375"/>
      <c r="H91" s="375"/>
      <c r="I91" s="62"/>
      <c r="J91" s="63"/>
    </row>
    <row r="92" spans="1:10" ht="16.5" customHeight="1">
      <c r="B92" s="61"/>
      <c r="C92" s="150" t="s">
        <v>160</v>
      </c>
      <c r="D92" s="62"/>
      <c r="E92" s="62"/>
      <c r="F92" s="62"/>
      <c r="G92" s="62"/>
      <c r="H92" s="62"/>
      <c r="I92" s="62"/>
      <c r="J92" s="63"/>
    </row>
    <row r="93" spans="1:10" ht="16.5" customHeight="1" thickBot="1">
      <c r="B93" s="64"/>
      <c r="C93" s="65"/>
      <c r="D93" s="65"/>
      <c r="E93" s="65"/>
      <c r="F93" s="65"/>
      <c r="G93" s="65"/>
      <c r="H93" s="65"/>
      <c r="I93" s="65"/>
      <c r="J93" s="66"/>
    </row>
    <row r="94" spans="1:10" ht="16.5" customHeight="1"/>
  </sheetData>
  <sheetProtection selectLockedCells="1" selectUnlockedCells="1"/>
  <mergeCells count="11">
    <mergeCell ref="D91:H91"/>
    <mergeCell ref="B7:C7"/>
    <mergeCell ref="C83:I83"/>
    <mergeCell ref="C84:I84"/>
    <mergeCell ref="D7:J7"/>
    <mergeCell ref="C4:H4"/>
    <mergeCell ref="C5:H5"/>
    <mergeCell ref="J3:L5"/>
    <mergeCell ref="C3:H3"/>
    <mergeCell ref="H70:K70"/>
    <mergeCell ref="K7:M7"/>
  </mergeCells>
  <phoneticPr fontId="2"/>
  <pageMargins left="0.7" right="0.7" top="0.75" bottom="0.75" header="0.3" footer="0.3"/>
  <pageSetup paperSize="9" scale="5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O55"/>
  <sheetViews>
    <sheetView topLeftCell="A13" workbookViewId="0">
      <selection activeCell="N54" sqref="N54:O54"/>
    </sheetView>
  </sheetViews>
  <sheetFormatPr defaultRowHeight="13.5"/>
  <cols>
    <col min="1" max="1" width="13.875" bestFit="1" customWidth="1"/>
    <col min="2" max="2" width="5.25" bestFit="1" customWidth="1"/>
    <col min="3" max="3" width="5.875" bestFit="1" customWidth="1"/>
    <col min="4" max="4" width="3.75" customWidth="1"/>
    <col min="5" max="5" width="26.5" bestFit="1" customWidth="1"/>
    <col min="6" max="6" width="5.25" bestFit="1" customWidth="1"/>
    <col min="7" max="7" width="5.875" bestFit="1" customWidth="1"/>
    <col min="8" max="8" width="3.75" customWidth="1"/>
    <col min="9" max="9" width="15.75" customWidth="1"/>
    <col min="10" max="10" width="5.25" bestFit="1" customWidth="1"/>
    <col min="11" max="11" width="5.875" bestFit="1" customWidth="1"/>
    <col min="12" max="12" width="3.75" customWidth="1"/>
    <col min="13" max="13" width="2.875" bestFit="1" customWidth="1"/>
    <col min="14" max="14" width="31.5" bestFit="1" customWidth="1"/>
    <col min="15" max="15" width="27.25" bestFit="1" customWidth="1"/>
  </cols>
  <sheetData>
    <row r="1" spans="1:15">
      <c r="A1" s="530" t="s">
        <v>105</v>
      </c>
      <c r="B1" s="530"/>
      <c r="C1" s="530"/>
      <c r="E1" s="530" t="s">
        <v>106</v>
      </c>
      <c r="F1" s="530"/>
      <c r="G1" s="530"/>
      <c r="I1" s="530" t="s">
        <v>186</v>
      </c>
      <c r="J1" s="530"/>
      <c r="K1" s="530"/>
      <c r="O1" s="54"/>
    </row>
    <row r="2" spans="1:15">
      <c r="A2" s="530" t="s">
        <v>104</v>
      </c>
      <c r="B2" s="159" t="s">
        <v>104</v>
      </c>
      <c r="C2" s="159" t="s">
        <v>107</v>
      </c>
      <c r="E2" s="530" t="s">
        <v>104</v>
      </c>
      <c r="F2" s="159" t="s">
        <v>104</v>
      </c>
      <c r="G2" s="159" t="s">
        <v>107</v>
      </c>
      <c r="I2" s="530" t="s">
        <v>104</v>
      </c>
      <c r="J2" s="159" t="s">
        <v>104</v>
      </c>
      <c r="K2" s="159" t="s">
        <v>107</v>
      </c>
      <c r="N2" s="530" t="s">
        <v>127</v>
      </c>
      <c r="O2" s="530"/>
    </row>
    <row r="3" spans="1:15" ht="14.25" thickBot="1">
      <c r="A3" s="530"/>
      <c r="B3" s="159" t="s">
        <v>187</v>
      </c>
      <c r="C3" s="159" t="s">
        <v>188</v>
      </c>
      <c r="E3" s="530"/>
      <c r="F3" s="159" t="s">
        <v>187</v>
      </c>
      <c r="G3" s="159" t="s">
        <v>188</v>
      </c>
      <c r="I3" s="530"/>
      <c r="J3" s="159" t="s">
        <v>187</v>
      </c>
      <c r="K3" s="159" t="s">
        <v>188</v>
      </c>
      <c r="N3" s="54"/>
      <c r="O3" s="54"/>
    </row>
    <row r="4" spans="1:15" ht="13.15" customHeight="1">
      <c r="B4" s="39"/>
      <c r="E4" t="s">
        <v>364</v>
      </c>
      <c r="F4" s="39">
        <v>10</v>
      </c>
      <c r="G4">
        <v>2</v>
      </c>
      <c r="J4" s="39"/>
      <c r="K4">
        <v>2</v>
      </c>
      <c r="M4" s="527" t="s">
        <v>124</v>
      </c>
      <c r="N4" s="86" t="s">
        <v>249</v>
      </c>
      <c r="O4" s="55" t="s">
        <v>249</v>
      </c>
    </row>
    <row r="5" spans="1:15">
      <c r="B5" s="39"/>
      <c r="E5" t="s">
        <v>250</v>
      </c>
      <c r="F5" s="39">
        <v>11</v>
      </c>
      <c r="G5">
        <v>2</v>
      </c>
      <c r="J5" s="39"/>
      <c r="K5">
        <v>2</v>
      </c>
      <c r="M5" s="528"/>
      <c r="N5" s="32" t="s">
        <v>250</v>
      </c>
      <c r="O5" s="56" t="s">
        <v>250</v>
      </c>
    </row>
    <row r="6" spans="1:15">
      <c r="B6" s="39"/>
      <c r="E6" t="s">
        <v>251</v>
      </c>
      <c r="F6" s="39">
        <v>12</v>
      </c>
      <c r="G6">
        <v>2</v>
      </c>
      <c r="I6" t="s">
        <v>252</v>
      </c>
      <c r="J6" s="39">
        <v>25</v>
      </c>
      <c r="K6">
        <v>2</v>
      </c>
      <c r="M6" s="528"/>
      <c r="N6" s="32" t="s">
        <v>251</v>
      </c>
      <c r="O6" s="56" t="s">
        <v>251</v>
      </c>
    </row>
    <row r="7" spans="1:15">
      <c r="B7" s="39"/>
      <c r="E7" t="s">
        <v>253</v>
      </c>
      <c r="F7" s="39">
        <v>13</v>
      </c>
      <c r="G7">
        <v>2</v>
      </c>
      <c r="J7" s="39"/>
      <c r="K7">
        <v>2</v>
      </c>
      <c r="M7" s="528"/>
      <c r="N7" s="32" t="s">
        <v>253</v>
      </c>
      <c r="O7" s="56" t="s">
        <v>253</v>
      </c>
    </row>
    <row r="8" spans="1:15">
      <c r="B8" s="39"/>
      <c r="E8" t="s">
        <v>254</v>
      </c>
      <c r="F8" s="39">
        <v>14</v>
      </c>
      <c r="G8">
        <v>2</v>
      </c>
      <c r="M8" s="528"/>
      <c r="N8" s="32" t="s">
        <v>254</v>
      </c>
      <c r="O8" s="56" t="s">
        <v>254</v>
      </c>
    </row>
    <row r="9" spans="1:15">
      <c r="B9" s="39"/>
      <c r="E9" t="s">
        <v>255</v>
      </c>
      <c r="F9" s="39">
        <v>15</v>
      </c>
      <c r="G9">
        <v>2</v>
      </c>
      <c r="M9" s="528"/>
      <c r="N9" s="32" t="s">
        <v>255</v>
      </c>
      <c r="O9" s="56" t="s">
        <v>255</v>
      </c>
    </row>
    <row r="10" spans="1:15">
      <c r="B10" s="39"/>
      <c r="E10" t="s">
        <v>256</v>
      </c>
      <c r="F10" s="39">
        <v>16</v>
      </c>
      <c r="G10">
        <v>2</v>
      </c>
      <c r="M10" s="528"/>
      <c r="N10" s="32" t="s">
        <v>256</v>
      </c>
      <c r="O10" s="56" t="s">
        <v>256</v>
      </c>
    </row>
    <row r="11" spans="1:15">
      <c r="B11" s="39"/>
      <c r="E11" t="s">
        <v>257</v>
      </c>
      <c r="F11" s="39">
        <v>17</v>
      </c>
      <c r="G11">
        <v>2</v>
      </c>
      <c r="M11" s="528"/>
      <c r="N11" s="32" t="s">
        <v>257</v>
      </c>
      <c r="O11" s="56" t="s">
        <v>257</v>
      </c>
    </row>
    <row r="12" spans="1:15">
      <c r="B12" s="39"/>
      <c r="E12" t="s">
        <v>258</v>
      </c>
      <c r="F12" s="39">
        <v>18</v>
      </c>
      <c r="G12">
        <v>0</v>
      </c>
      <c r="M12" s="528"/>
      <c r="N12" s="32" t="s">
        <v>258</v>
      </c>
      <c r="O12" s="56" t="s">
        <v>258</v>
      </c>
    </row>
    <row r="13" spans="1:15">
      <c r="B13" s="39"/>
      <c r="E13" t="s">
        <v>259</v>
      </c>
      <c r="F13" s="39">
        <v>19</v>
      </c>
      <c r="G13">
        <v>0</v>
      </c>
      <c r="M13" s="528"/>
      <c r="N13" s="32" t="s">
        <v>259</v>
      </c>
      <c r="O13" s="56" t="s">
        <v>259</v>
      </c>
    </row>
    <row r="14" spans="1:15">
      <c r="B14" s="39"/>
      <c r="E14" t="s">
        <v>260</v>
      </c>
      <c r="F14" s="39">
        <v>20</v>
      </c>
      <c r="G14">
        <v>0</v>
      </c>
      <c r="M14" s="528"/>
      <c r="N14" s="32" t="s">
        <v>260</v>
      </c>
      <c r="O14" s="56" t="s">
        <v>260</v>
      </c>
    </row>
    <row r="15" spans="1:15">
      <c r="B15" s="39"/>
      <c r="E15" t="s">
        <v>261</v>
      </c>
      <c r="F15" s="39">
        <v>21</v>
      </c>
      <c r="G15">
        <v>0</v>
      </c>
      <c r="M15" s="528"/>
      <c r="N15" s="32" t="s">
        <v>261</v>
      </c>
      <c r="O15" s="56" t="s">
        <v>261</v>
      </c>
    </row>
    <row r="16" spans="1:15">
      <c r="B16" s="39"/>
      <c r="E16" t="s">
        <v>262</v>
      </c>
      <c r="F16" s="39">
        <v>22</v>
      </c>
      <c r="G16">
        <v>0</v>
      </c>
      <c r="M16" s="528"/>
      <c r="N16" s="32" t="s">
        <v>262</v>
      </c>
      <c r="O16" s="56" t="s">
        <v>262</v>
      </c>
    </row>
    <row r="17" spans="2:15">
      <c r="B17" s="39"/>
      <c r="E17" t="s">
        <v>263</v>
      </c>
      <c r="F17" s="39">
        <v>23</v>
      </c>
      <c r="G17">
        <v>0</v>
      </c>
      <c r="M17" s="528"/>
      <c r="N17" s="32" t="s">
        <v>263</v>
      </c>
      <c r="O17" s="56" t="s">
        <v>263</v>
      </c>
    </row>
    <row r="18" spans="2:15">
      <c r="B18" s="39"/>
      <c r="E18" t="s">
        <v>264</v>
      </c>
      <c r="F18" s="39">
        <v>24</v>
      </c>
      <c r="G18">
        <v>0</v>
      </c>
      <c r="M18" s="528"/>
      <c r="N18" s="32" t="s">
        <v>264</v>
      </c>
      <c r="O18" s="56" t="s">
        <v>264</v>
      </c>
    </row>
    <row r="19" spans="2:15">
      <c r="B19" s="39"/>
      <c r="M19" s="528"/>
      <c r="N19" s="32"/>
      <c r="O19" s="56"/>
    </row>
    <row r="20" spans="2:15">
      <c r="B20" s="39"/>
      <c r="E20" t="s">
        <v>265</v>
      </c>
      <c r="F20" s="39">
        <v>1</v>
      </c>
      <c r="M20" s="528"/>
      <c r="N20" s="32"/>
      <c r="O20" s="56"/>
    </row>
    <row r="21" spans="2:15">
      <c r="B21" s="39"/>
      <c r="E21" t="s">
        <v>266</v>
      </c>
      <c r="F21" s="39">
        <v>2</v>
      </c>
      <c r="M21" s="528"/>
      <c r="N21" s="32"/>
      <c r="O21" s="56"/>
    </row>
    <row r="22" spans="2:15">
      <c r="E22" t="s">
        <v>267</v>
      </c>
      <c r="F22" s="39">
        <v>3</v>
      </c>
      <c r="M22" s="528"/>
      <c r="N22" s="149"/>
      <c r="O22" s="56"/>
    </row>
    <row r="23" spans="2:15">
      <c r="E23" t="s">
        <v>268</v>
      </c>
      <c r="F23" s="39">
        <v>4</v>
      </c>
      <c r="M23" s="528"/>
      <c r="N23" s="32"/>
      <c r="O23" s="56"/>
    </row>
    <row r="24" spans="2:15">
      <c r="E24" t="s">
        <v>269</v>
      </c>
      <c r="F24" s="39">
        <v>5</v>
      </c>
      <c r="M24" s="528"/>
      <c r="N24" s="32"/>
      <c r="O24" s="56"/>
    </row>
    <row r="25" spans="2:15">
      <c r="E25" t="s">
        <v>270</v>
      </c>
      <c r="F25" s="39">
        <v>6</v>
      </c>
      <c r="M25" s="528"/>
      <c r="N25" s="32"/>
      <c r="O25" s="56"/>
    </row>
    <row r="26" spans="2:15">
      <c r="E26" t="s">
        <v>271</v>
      </c>
      <c r="F26" s="39">
        <v>7</v>
      </c>
      <c r="M26" s="528"/>
      <c r="N26" s="32"/>
      <c r="O26" s="56"/>
    </row>
    <row r="27" spans="2:15">
      <c r="E27" t="s">
        <v>272</v>
      </c>
      <c r="F27" s="39">
        <v>8</v>
      </c>
      <c r="M27" s="528"/>
      <c r="N27" s="32"/>
      <c r="O27" s="56"/>
    </row>
    <row r="28" spans="2:15">
      <c r="F28" s="39">
        <v>9</v>
      </c>
      <c r="M28" s="528"/>
      <c r="N28" s="32"/>
      <c r="O28" s="56"/>
    </row>
    <row r="29" spans="2:15">
      <c r="E29" t="s">
        <v>264</v>
      </c>
      <c r="F29" s="39">
        <v>24</v>
      </c>
      <c r="M29" s="528"/>
      <c r="N29" s="32"/>
      <c r="O29" s="56"/>
    </row>
    <row r="30" spans="2:15">
      <c r="M30" s="88"/>
      <c r="N30" s="89"/>
      <c r="O30" s="90"/>
    </row>
    <row r="31" spans="2:15" ht="13.15" customHeight="1">
      <c r="M31" s="528" t="s">
        <v>125</v>
      </c>
      <c r="N31" s="32" t="s">
        <v>249</v>
      </c>
      <c r="O31" s="56" t="s">
        <v>249</v>
      </c>
    </row>
    <row r="32" spans="2:15">
      <c r="M32" s="528"/>
      <c r="N32" s="32" t="s">
        <v>250</v>
      </c>
      <c r="O32" s="56" t="s">
        <v>250</v>
      </c>
    </row>
    <row r="33" spans="13:15">
      <c r="M33" s="528"/>
      <c r="N33" s="32" t="s">
        <v>251</v>
      </c>
      <c r="O33" s="56" t="s">
        <v>251</v>
      </c>
    </row>
    <row r="34" spans="13:15">
      <c r="M34" s="528"/>
      <c r="N34" s="32" t="s">
        <v>253</v>
      </c>
      <c r="O34" s="56" t="s">
        <v>253</v>
      </c>
    </row>
    <row r="35" spans="13:15">
      <c r="M35" s="528"/>
      <c r="N35" s="32" t="s">
        <v>254</v>
      </c>
      <c r="O35" s="56" t="s">
        <v>254</v>
      </c>
    </row>
    <row r="36" spans="13:15">
      <c r="M36" s="528"/>
      <c r="N36" s="32" t="s">
        <v>255</v>
      </c>
      <c r="O36" s="56" t="s">
        <v>255</v>
      </c>
    </row>
    <row r="37" spans="13:15">
      <c r="M37" s="528"/>
      <c r="N37" s="32" t="s">
        <v>256</v>
      </c>
      <c r="O37" s="56" t="s">
        <v>256</v>
      </c>
    </row>
    <row r="38" spans="13:15">
      <c r="M38" s="528"/>
      <c r="N38" s="32" t="s">
        <v>257</v>
      </c>
      <c r="O38" s="56" t="s">
        <v>257</v>
      </c>
    </row>
    <row r="39" spans="13:15">
      <c r="M39" s="528"/>
      <c r="N39" s="32" t="s">
        <v>258</v>
      </c>
      <c r="O39" s="56" t="s">
        <v>258</v>
      </c>
    </row>
    <row r="40" spans="13:15">
      <c r="M40" s="528"/>
      <c r="N40" s="32" t="s">
        <v>259</v>
      </c>
      <c r="O40" s="56" t="s">
        <v>259</v>
      </c>
    </row>
    <row r="41" spans="13:15">
      <c r="M41" s="528"/>
      <c r="N41" s="32" t="s">
        <v>260</v>
      </c>
      <c r="O41" s="56" t="s">
        <v>260</v>
      </c>
    </row>
    <row r="42" spans="13:15">
      <c r="M42" s="528"/>
      <c r="N42" s="32" t="s">
        <v>261</v>
      </c>
      <c r="O42" s="56" t="s">
        <v>261</v>
      </c>
    </row>
    <row r="43" spans="13:15">
      <c r="M43" s="528"/>
      <c r="N43" s="32" t="s">
        <v>262</v>
      </c>
      <c r="O43" s="56" t="s">
        <v>262</v>
      </c>
    </row>
    <row r="44" spans="13:15">
      <c r="M44" s="528"/>
      <c r="N44" s="32" t="s">
        <v>263</v>
      </c>
      <c r="O44" s="56" t="s">
        <v>263</v>
      </c>
    </row>
    <row r="45" spans="13:15">
      <c r="M45" s="528"/>
      <c r="N45" s="32" t="s">
        <v>264</v>
      </c>
      <c r="O45" s="56" t="s">
        <v>264</v>
      </c>
    </row>
    <row r="46" spans="13:15">
      <c r="M46" s="528"/>
      <c r="N46" t="s">
        <v>265</v>
      </c>
      <c r="O46" t="s">
        <v>265</v>
      </c>
    </row>
    <row r="47" spans="13:15">
      <c r="M47" s="528"/>
      <c r="N47" t="s">
        <v>266</v>
      </c>
      <c r="O47" t="s">
        <v>266</v>
      </c>
    </row>
    <row r="48" spans="13:15">
      <c r="M48" s="528"/>
      <c r="N48" t="s">
        <v>267</v>
      </c>
      <c r="O48" t="s">
        <v>267</v>
      </c>
    </row>
    <row r="49" spans="13:15">
      <c r="M49" s="528"/>
      <c r="N49" t="s">
        <v>268</v>
      </c>
      <c r="O49" t="s">
        <v>268</v>
      </c>
    </row>
    <row r="50" spans="13:15">
      <c r="M50" s="528"/>
      <c r="N50" t="s">
        <v>269</v>
      </c>
      <c r="O50" t="s">
        <v>269</v>
      </c>
    </row>
    <row r="51" spans="13:15" ht="14.25" thickBot="1">
      <c r="M51" s="529"/>
      <c r="N51" t="s">
        <v>270</v>
      </c>
      <c r="O51" t="s">
        <v>270</v>
      </c>
    </row>
    <row r="52" spans="13:15">
      <c r="N52" t="s">
        <v>271</v>
      </c>
      <c r="O52" t="s">
        <v>271</v>
      </c>
    </row>
    <row r="53" spans="13:15">
      <c r="N53" t="s">
        <v>272</v>
      </c>
      <c r="O53" t="s">
        <v>272</v>
      </c>
    </row>
    <row r="55" spans="13:15">
      <c r="N55" t="s">
        <v>231</v>
      </c>
      <c r="O55" t="s">
        <v>231</v>
      </c>
    </row>
  </sheetData>
  <sheetProtection selectLockedCells="1" selectUnlockedCells="1"/>
  <mergeCells count="9">
    <mergeCell ref="M4:M29"/>
    <mergeCell ref="M31:M51"/>
    <mergeCell ref="N2:O2"/>
    <mergeCell ref="A1:C1"/>
    <mergeCell ref="E1:G1"/>
    <mergeCell ref="I1:K1"/>
    <mergeCell ref="A2:A3"/>
    <mergeCell ref="E2:E3"/>
    <mergeCell ref="I2:I3"/>
  </mergeCells>
  <phoneticPr fontId="40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AI50"/>
  <sheetViews>
    <sheetView workbookViewId="0">
      <selection activeCell="D2" sqref="D2"/>
    </sheetView>
  </sheetViews>
  <sheetFormatPr defaultRowHeight="13.5"/>
  <sheetData>
    <row r="1" spans="1:34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</row>
    <row r="2" spans="1:34">
      <c r="A2" t="str">
        <f>IF(E2="","",I2*1000000+①団体情報入力!$D$3*1000+②選手情報入力!A10)</f>
        <v/>
      </c>
      <c r="B2" t="str">
        <f>IF(E2="","",①団体情報入力!$D$3)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>IF(E2="","","愛知")</f>
        <v/>
      </c>
      <c r="O2" t="str">
        <f>IF(E2="","",IF(②選手情報入力!I10="","",IF(I2=1,VLOOKUP(②選手情報入力!I10,種目情報!$A$4:$B$221,2,FALSE),VLOOKUP(②選手情報入力!I10,種目情報!$E$4:$F$221,2,FALSE))))</f>
        <v/>
      </c>
      <c r="P2" t="str">
        <f>IF(E2="","",IF(②選手情報入力!J10="","",②選手情報入力!J10))</f>
        <v/>
      </c>
      <c r="Q2" s="32" t="str">
        <f>IF(E2="","",IF(②選手情報入力!I10="","",0))</f>
        <v/>
      </c>
      <c r="R2" t="str">
        <f>IF(E2="","",IF(②選手情報入力!I10="","",IF(I2=1,VLOOKUP(②選手情報入力!I10,種目情報!$A$4:$C$21,3,FALSE),VLOOKUP(②選手情報入力!I10,種目情報!$E$4:$G$251,3,FALSE))))</f>
        <v/>
      </c>
      <c r="U2" s="32"/>
      <c r="Y2" s="32"/>
      <c r="AA2" t="str">
        <f>IF(E2="","",IF(②選手情報入力!O10="","",IF(I2=1,種目情報!$J$4,種目情報!$J$6)))</f>
        <v/>
      </c>
      <c r="AB2" t="str">
        <f>IF(E2="","",IF(②選手情報入力!O10="","",IF(I2=1,IF(②選手情報入力!$O$5="","",②選手情報入力!$O$5),IF(②選手情報入力!$O$6="","",②選手情報入力!$O$6))))</f>
        <v/>
      </c>
      <c r="AC2" t="str">
        <f>IF(E2="","",IF(②選手情報入力!O10="","",0))</f>
        <v/>
      </c>
      <c r="AD2" t="str">
        <f>IF(E2="","",IF(②選手情報入力!O10="","",2))</f>
        <v/>
      </c>
    </row>
    <row r="3" spans="1:34">
      <c r="A3" t="str">
        <f>IF(E3="","",I3*1000000+①団体情報入力!$D$3*1000+②選手情報入力!A11)</f>
        <v/>
      </c>
      <c r="B3" t="str">
        <f>IF(E3="","",①団体情報入力!$D$3)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49" si="0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49" si="1">IF(E3="","",0)</f>
        <v/>
      </c>
      <c r="M3" t="str">
        <f t="shared" ref="M3:M49" si="2">IF(E3="","","愛知")</f>
        <v/>
      </c>
      <c r="O3" t="str">
        <f>IF(E3="","",IF(②選手情報入力!I11="","",IF(I3=1,VLOOKUP(②選手情報入力!I11,種目情報!$A$4:$B$221,2,FALSE),VLOOKUP(②選手情報入力!I11,種目情報!$E$4:$F$221,2,FALSE))))</f>
        <v/>
      </c>
      <c r="P3" t="str">
        <f>IF(E3="","",IF(②選手情報入力!J11="","",②選手情報入力!J11))</f>
        <v/>
      </c>
      <c r="Q3" s="32" t="str">
        <f>IF(E3="","",IF(②選手情報入力!I11="","",0))</f>
        <v/>
      </c>
      <c r="R3" t="str">
        <f>IF(E3="","",IF(②選手情報入力!I11="","",IF(I3=1,VLOOKUP(②選手情報入力!I11,種目情報!$A$4:$C$21,3,FALSE),VLOOKUP(②選手情報入力!I11,種目情報!$E$4:$G$251,3,FALSE))))</f>
        <v/>
      </c>
      <c r="U3" s="32"/>
      <c r="Y3" s="32"/>
      <c r="AA3" t="str">
        <f>IF(E3="","",IF(②選手情報入力!O11="","",IF(I3=1,種目情報!$J$4,種目情報!$J$6)))</f>
        <v/>
      </c>
      <c r="AB3" t="str">
        <f>IF(E3="","",IF(②選手情報入力!O11="","",IF(I3=1,IF(②選手情報入力!$O$5="","",②選手情報入力!$O$5),IF(②選手情報入力!$O$6="","",②選手情報入力!$O$6))))</f>
        <v/>
      </c>
      <c r="AC3" t="str">
        <f>IF(E3="","",IF(②選手情報入力!O11="","",0))</f>
        <v/>
      </c>
      <c r="AD3" t="str">
        <f>IF(E3="","",IF(②選手情報入力!O11="","",2))</f>
        <v/>
      </c>
    </row>
    <row r="4" spans="1:34">
      <c r="A4" t="str">
        <f>IF(E4="","",I4*1000000+①団体情報入力!$D$3*1000+②選手情報入力!A12)</f>
        <v/>
      </c>
      <c r="B4" t="str">
        <f>IF(E4="","",①団体情報入力!$D$3)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0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1"/>
        <v/>
      </c>
      <c r="M4" t="str">
        <f t="shared" si="2"/>
        <v/>
      </c>
      <c r="O4" t="str">
        <f>IF(E4="","",IF(②選手情報入力!I12="","",IF(I4=1,VLOOKUP(②選手情報入力!I12,種目情報!$A$4:$B$221,2,FALSE),VLOOKUP(②選手情報入力!I12,種目情報!$E$4:$F$221,2,FALSE))))</f>
        <v/>
      </c>
      <c r="P4" t="str">
        <f>IF(E4="","",IF(②選手情報入力!J12="","",②選手情報入力!J12))</f>
        <v/>
      </c>
      <c r="Q4" s="32" t="str">
        <f>IF(E4="","",IF(②選手情報入力!I12="","",0))</f>
        <v/>
      </c>
      <c r="R4" t="str">
        <f>IF(E4="","",IF(②選手情報入力!I12="","",IF(I4=1,VLOOKUP(②選手情報入力!I12,種目情報!$A$4:$C$21,3,FALSE),VLOOKUP(②選手情報入力!I12,種目情報!$E$4:$G$251,3,FALSE))))</f>
        <v/>
      </c>
      <c r="U4" s="32"/>
      <c r="Y4" s="32"/>
      <c r="AA4" t="str">
        <f>IF(E4="","",IF(②選手情報入力!O12="","",IF(I4=1,種目情報!$J$4,種目情報!$J$6)))</f>
        <v/>
      </c>
      <c r="AB4" t="str">
        <f>IF(E4="","",IF(②選手情報入力!O12="","",IF(I4=1,IF(②選手情報入力!$O$5="","",②選手情報入力!$O$5),IF(②選手情報入力!$O$6="","",②選手情報入力!$O$6))))</f>
        <v/>
      </c>
      <c r="AC4" t="str">
        <f>IF(E4="","",IF(②選手情報入力!O12="","",0))</f>
        <v/>
      </c>
      <c r="AD4" t="str">
        <f>IF(E4="","",IF(②選手情報入力!O12="","",2))</f>
        <v/>
      </c>
    </row>
    <row r="5" spans="1:34">
      <c r="A5" t="str">
        <f>IF(E5="","",I5*1000000+①団体情報入力!$D$3*1000+②選手情報入力!A13)</f>
        <v/>
      </c>
      <c r="B5" t="str">
        <f>IF(E5="","",①団体情報入力!$D$3)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0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1"/>
        <v/>
      </c>
      <c r="M5" t="str">
        <f t="shared" si="2"/>
        <v/>
      </c>
      <c r="O5" t="str">
        <f>IF(E5="","",IF(②選手情報入力!I13="","",IF(I5=1,VLOOKUP(②選手情報入力!I13,種目情報!$A$4:$B$221,2,FALSE),VLOOKUP(②選手情報入力!I13,種目情報!$E$4:$F$221,2,FALSE))))</f>
        <v/>
      </c>
      <c r="P5" t="str">
        <f>IF(E5="","",IF(②選手情報入力!J13="","",②選手情報入力!J13))</f>
        <v/>
      </c>
      <c r="Q5" s="32" t="str">
        <f>IF(E5="","",IF(②選手情報入力!I13="","",0))</f>
        <v/>
      </c>
      <c r="R5" t="str">
        <f>IF(E5="","",IF(②選手情報入力!I13="","",IF(I5=1,VLOOKUP(②選手情報入力!I13,種目情報!$A$4:$C$21,3,FALSE),VLOOKUP(②選手情報入力!I13,種目情報!$E$4:$G$251,3,FALSE))))</f>
        <v/>
      </c>
      <c r="U5" s="32"/>
      <c r="Y5" s="32"/>
      <c r="AA5" t="str">
        <f>IF(E5="","",IF(②選手情報入力!O13="","",IF(I5=1,種目情報!$J$4,種目情報!$J$6)))</f>
        <v/>
      </c>
      <c r="AB5" t="str">
        <f>IF(E5="","",IF(②選手情報入力!O13="","",IF(I5=1,IF(②選手情報入力!$O$5="","",②選手情報入力!$O$5),IF(②選手情報入力!$O$6="","",②選手情報入力!$O$6))))</f>
        <v/>
      </c>
      <c r="AC5" t="str">
        <f>IF(E5="","",IF(②選手情報入力!O13="","",0))</f>
        <v/>
      </c>
      <c r="AD5" t="str">
        <f>IF(E5="","",IF(②選手情報入力!O13="","",2))</f>
        <v/>
      </c>
    </row>
    <row r="6" spans="1:34">
      <c r="A6" t="str">
        <f>IF(E6="","",I6*1000000+①団体情報入力!$D$3*1000+②選手情報入力!A14)</f>
        <v/>
      </c>
      <c r="B6" t="str">
        <f>IF(E6="","",①団体情報入力!$D$3)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0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1"/>
        <v/>
      </c>
      <c r="M6" t="str">
        <f t="shared" si="2"/>
        <v/>
      </c>
      <c r="O6" t="str">
        <f>IF(E6="","",IF(②選手情報入力!I14="","",IF(I6=1,VLOOKUP(②選手情報入力!I14,種目情報!$A$4:$B$221,2,FALSE),VLOOKUP(②選手情報入力!I14,種目情報!$E$4:$F$221,2,FALSE))))</f>
        <v/>
      </c>
      <c r="P6" t="str">
        <f>IF(E6="","",IF(②選手情報入力!J14="","",②選手情報入力!J14))</f>
        <v/>
      </c>
      <c r="Q6" s="32" t="str">
        <f>IF(E6="","",IF(②選手情報入力!I14="","",0))</f>
        <v/>
      </c>
      <c r="R6" t="str">
        <f>IF(E6="","",IF(②選手情報入力!I14="","",IF(I6=1,VLOOKUP(②選手情報入力!I14,種目情報!$A$4:$C$21,3,FALSE),VLOOKUP(②選手情報入力!I14,種目情報!$E$4:$G$251,3,FALSE))))</f>
        <v/>
      </c>
      <c r="U6" s="32"/>
      <c r="Y6" s="32"/>
      <c r="AA6" t="str">
        <f>IF(E6="","",IF(②選手情報入力!O14="","",IF(I6=1,種目情報!$J$4,種目情報!$J$6)))</f>
        <v/>
      </c>
      <c r="AB6" t="str">
        <f>IF(E6="","",IF(②選手情報入力!O14="","",IF(I6=1,IF(②選手情報入力!$O$5="","",②選手情報入力!$O$5),IF(②選手情報入力!$O$6="","",②選手情報入力!$O$6))))</f>
        <v/>
      </c>
      <c r="AC6" t="str">
        <f>IF(E6="","",IF(②選手情報入力!O14="","",0))</f>
        <v/>
      </c>
      <c r="AD6" t="str">
        <f>IF(E6="","",IF(②選手情報入力!O14="","",2))</f>
        <v/>
      </c>
    </row>
    <row r="7" spans="1:34">
      <c r="A7" t="str">
        <f>IF(E7="","",I7*1000000+①団体情報入力!$D$3*1000+②選手情報入力!A15)</f>
        <v/>
      </c>
      <c r="B7" t="str">
        <f>IF(E7="","",①団体情報入力!$D$3)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0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1"/>
        <v/>
      </c>
      <c r="M7" t="str">
        <f t="shared" si="2"/>
        <v/>
      </c>
      <c r="O7" t="str">
        <f>IF(E7="","",IF(②選手情報入力!I15="","",IF(I7=1,VLOOKUP(②選手情報入力!I15,種目情報!$A$4:$B$221,2,FALSE),VLOOKUP(②選手情報入力!I15,種目情報!$E$4:$F$221,2,FALSE))))</f>
        <v/>
      </c>
      <c r="P7" t="str">
        <f>IF(E7="","",IF(②選手情報入力!J15="","",②選手情報入力!J15))</f>
        <v/>
      </c>
      <c r="Q7" s="32" t="str">
        <f>IF(E7="","",IF(②選手情報入力!I15="","",0))</f>
        <v/>
      </c>
      <c r="R7" t="str">
        <f>IF(E7="","",IF(②選手情報入力!I15="","",IF(I7=1,VLOOKUP(②選手情報入力!I15,種目情報!$A$4:$C$21,3,FALSE),VLOOKUP(②選手情報入力!I15,種目情報!$E$4:$G$251,3,FALSE))))</f>
        <v/>
      </c>
      <c r="U7" s="32"/>
      <c r="Y7" s="32"/>
      <c r="AA7" t="str">
        <f>IF(E7="","",IF(②選手情報入力!O15="","",IF(I7=1,種目情報!$J$4,種目情報!$J$6)))</f>
        <v/>
      </c>
      <c r="AB7" t="str">
        <f>IF(E7="","",IF(②選手情報入力!O15="","",IF(I7=1,IF(②選手情報入力!$O$5="","",②選手情報入力!$O$5),IF(②選手情報入力!$O$6="","",②選手情報入力!$O$6))))</f>
        <v/>
      </c>
      <c r="AC7" t="str">
        <f>IF(E7="","",IF(②選手情報入力!O15="","",0))</f>
        <v/>
      </c>
      <c r="AD7" t="str">
        <f>IF(E7="","",IF(②選手情報入力!O15="","",2))</f>
        <v/>
      </c>
    </row>
    <row r="8" spans="1:34">
      <c r="A8" t="str">
        <f>IF(E8="","",I8*1000000+①団体情報入力!$D$3*1000+②選手情報入力!A16)</f>
        <v/>
      </c>
      <c r="B8" t="str">
        <f>IF(E8="","",①団体情報入力!$D$3)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0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1"/>
        <v/>
      </c>
      <c r="M8" t="str">
        <f t="shared" si="2"/>
        <v/>
      </c>
      <c r="O8" t="str">
        <f>IF(E8="","",IF(②選手情報入力!I16="","",IF(I8=1,VLOOKUP(②選手情報入力!I16,種目情報!$A$4:$B$221,2,FALSE),VLOOKUP(②選手情報入力!I16,種目情報!$E$4:$F$221,2,FALSE))))</f>
        <v/>
      </c>
      <c r="P8" t="str">
        <f>IF(E8="","",IF(②選手情報入力!J16="","",②選手情報入力!J16))</f>
        <v/>
      </c>
      <c r="Q8" s="32" t="str">
        <f>IF(E8="","",IF(②選手情報入力!I16="","",0))</f>
        <v/>
      </c>
      <c r="R8" t="str">
        <f>IF(E8="","",IF(②選手情報入力!I16="","",IF(I8=1,VLOOKUP(②選手情報入力!I16,種目情報!$A$4:$C$21,3,FALSE),VLOOKUP(②選手情報入力!I16,種目情報!$E$4:$G$251,3,FALSE))))</f>
        <v/>
      </c>
      <c r="U8" s="32"/>
      <c r="Y8" s="32"/>
      <c r="AA8" t="str">
        <f>IF(E8="","",IF(②選手情報入力!O16="","",IF(I8=1,種目情報!$J$4,種目情報!$J$6)))</f>
        <v/>
      </c>
      <c r="AB8" t="str">
        <f>IF(E8="","",IF(②選手情報入力!O16="","",IF(I8=1,IF(②選手情報入力!$O$5="","",②選手情報入力!$O$5),IF(②選手情報入力!$O$6="","",②選手情報入力!$O$6))))</f>
        <v/>
      </c>
      <c r="AC8" t="str">
        <f>IF(E8="","",IF(②選手情報入力!O16="","",0))</f>
        <v/>
      </c>
      <c r="AD8" t="str">
        <f>IF(E8="","",IF(②選手情報入力!O16="","",2))</f>
        <v/>
      </c>
    </row>
    <row r="9" spans="1:34">
      <c r="A9" t="str">
        <f>IF(E9="","",I9*1000000+①団体情報入力!$D$3*1000+②選手情報入力!A17)</f>
        <v/>
      </c>
      <c r="B9" t="str">
        <f>IF(E9="","",①団体情報入力!$D$3)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0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1"/>
        <v/>
      </c>
      <c r="M9" t="str">
        <f t="shared" si="2"/>
        <v/>
      </c>
      <c r="O9" t="str">
        <f>IF(E9="","",IF(②選手情報入力!I17="","",IF(I9=1,VLOOKUP(②選手情報入力!I17,種目情報!$A$4:$B$221,2,FALSE),VLOOKUP(②選手情報入力!I17,種目情報!$E$4:$F$221,2,FALSE))))</f>
        <v/>
      </c>
      <c r="P9" t="str">
        <f>IF(E9="","",IF(②選手情報入力!J17="","",②選手情報入力!J17))</f>
        <v/>
      </c>
      <c r="Q9" s="32" t="str">
        <f>IF(E9="","",IF(②選手情報入力!I17="","",0))</f>
        <v/>
      </c>
      <c r="R9" t="str">
        <f>IF(E9="","",IF(②選手情報入力!I17="","",IF(I9=1,VLOOKUP(②選手情報入力!I17,種目情報!$A$4:$C$21,3,FALSE),VLOOKUP(②選手情報入力!I17,種目情報!$E$4:$G$251,3,FALSE))))</f>
        <v/>
      </c>
      <c r="U9" s="32"/>
      <c r="Y9" s="32"/>
      <c r="AA9" t="str">
        <f>IF(E9="","",IF(②選手情報入力!O17="","",IF(I9=1,種目情報!$J$4,種目情報!$J$6)))</f>
        <v/>
      </c>
      <c r="AB9" t="str">
        <f>IF(E9="","",IF(②選手情報入力!O17="","",IF(I9=1,IF(②選手情報入力!$O$5="","",②選手情報入力!$O$5),IF(②選手情報入力!$O$6="","",②選手情報入力!$O$6))))</f>
        <v/>
      </c>
      <c r="AC9" t="str">
        <f>IF(E9="","",IF(②選手情報入力!O17="","",0))</f>
        <v/>
      </c>
      <c r="AD9" t="str">
        <f>IF(E9="","",IF(②選手情報入力!O17="","",2))</f>
        <v/>
      </c>
    </row>
    <row r="10" spans="1:34">
      <c r="A10" t="str">
        <f>IF(E10="","",I10*1000000+①団体情報入力!$D$3*1000+②選手情報入力!A18)</f>
        <v/>
      </c>
      <c r="B10" t="str">
        <f>IF(E10="","",①団体情報入力!$D$3)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0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1"/>
        <v/>
      </c>
      <c r="M10" t="str">
        <f t="shared" si="2"/>
        <v/>
      </c>
      <c r="O10" t="str">
        <f>IF(E10="","",IF(②選手情報入力!I18="","",IF(I10=1,VLOOKUP(②選手情報入力!I18,種目情報!$A$4:$B$221,2,FALSE),VLOOKUP(②選手情報入力!I18,種目情報!$E$4:$F$221,2,FALSE))))</f>
        <v/>
      </c>
      <c r="P10" t="str">
        <f>IF(E10="","",IF(②選手情報入力!J18="","",②選手情報入力!J18))</f>
        <v/>
      </c>
      <c r="Q10" s="32" t="str">
        <f>IF(E10="","",IF(②選手情報入力!I18="","",0))</f>
        <v/>
      </c>
      <c r="R10" t="str">
        <f>IF(E10="","",IF(②選手情報入力!I18="","",IF(I10=1,VLOOKUP(②選手情報入力!I18,種目情報!$A$4:$C$21,3,FALSE),VLOOKUP(②選手情報入力!I18,種目情報!$E$4:$G$251,3,FALSE))))</f>
        <v/>
      </c>
      <c r="U10" s="32"/>
      <c r="Y10" s="32"/>
      <c r="AA10" t="str">
        <f>IF(E10="","",IF(②選手情報入力!O18="","",IF(I10=1,種目情報!$J$4,種目情報!$J$6)))</f>
        <v/>
      </c>
      <c r="AB10" t="str">
        <f>IF(E10="","",IF(②選手情報入力!O18="","",IF(I10=1,IF(②選手情報入力!$O$5="","",②選手情報入力!$O$5),IF(②選手情報入力!$O$6="","",②選手情報入力!$O$6))))</f>
        <v/>
      </c>
      <c r="AC10" t="str">
        <f>IF(E10="","",IF(②選手情報入力!O18="","",0))</f>
        <v/>
      </c>
      <c r="AD10" t="str">
        <f>IF(E10="","",IF(②選手情報入力!O18="","",2))</f>
        <v/>
      </c>
    </row>
    <row r="11" spans="1:34">
      <c r="A11" t="str">
        <f>IF(E11="","",I11*1000000+①団体情報入力!$D$3*1000+②選手情報入力!A19)</f>
        <v/>
      </c>
      <c r="B11" t="str">
        <f>IF(E11="","",①団体情報入力!$D$3)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0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1"/>
        <v/>
      </c>
      <c r="M11" t="str">
        <f t="shared" si="2"/>
        <v/>
      </c>
      <c r="O11" t="str">
        <f>IF(E11="","",IF(②選手情報入力!I19="","",IF(I11=1,VLOOKUP(②選手情報入力!I19,種目情報!$A$4:$B$221,2,FALSE),VLOOKUP(②選手情報入力!I19,種目情報!$E$4:$F$221,2,FALSE))))</f>
        <v/>
      </c>
      <c r="P11" t="str">
        <f>IF(E11="","",IF(②選手情報入力!J19="","",②選手情報入力!J19))</f>
        <v/>
      </c>
      <c r="Q11" s="32" t="str">
        <f>IF(E11="","",IF(②選手情報入力!I19="","",0))</f>
        <v/>
      </c>
      <c r="R11" t="str">
        <f>IF(E11="","",IF(②選手情報入力!I19="","",IF(I11=1,VLOOKUP(②選手情報入力!I19,種目情報!$A$4:$C$21,3,FALSE),VLOOKUP(②選手情報入力!I19,種目情報!$E$4:$G$251,3,FALSE))))</f>
        <v/>
      </c>
      <c r="U11" s="32"/>
      <c r="Y11" s="32"/>
      <c r="AA11" t="str">
        <f>IF(E11="","",IF(②選手情報入力!O19="","",IF(I11=1,種目情報!$J$4,種目情報!$J$6)))</f>
        <v/>
      </c>
      <c r="AB11" t="str">
        <f>IF(E11="","",IF(②選手情報入力!O19="","",IF(I11=1,IF(②選手情報入力!$O$5="","",②選手情報入力!$O$5),IF(②選手情報入力!$O$6="","",②選手情報入力!$O$6))))</f>
        <v/>
      </c>
      <c r="AC11" t="str">
        <f>IF(E11="","",IF(②選手情報入力!O19="","",0))</f>
        <v/>
      </c>
      <c r="AD11" t="str">
        <f>IF(E11="","",IF(②選手情報入力!O19="","",2))</f>
        <v/>
      </c>
    </row>
    <row r="12" spans="1:34">
      <c r="A12" t="str">
        <f>IF(E12="","",I12*1000000+①団体情報入力!$D$3*1000+②選手情報入力!A20)</f>
        <v/>
      </c>
      <c r="B12" t="str">
        <f>IF(E12="","",①団体情報入力!$D$3)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0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1"/>
        <v/>
      </c>
      <c r="M12" t="str">
        <f t="shared" si="2"/>
        <v/>
      </c>
      <c r="O12" t="str">
        <f>IF(E12="","",IF(②選手情報入力!I20="","",IF(I12=1,VLOOKUP(②選手情報入力!I20,種目情報!$A$4:$B$221,2,FALSE),VLOOKUP(②選手情報入力!I20,種目情報!$E$4:$F$221,2,FALSE))))</f>
        <v/>
      </c>
      <c r="P12" t="str">
        <f>IF(E12="","",IF(②選手情報入力!J20="","",②選手情報入力!J20))</f>
        <v/>
      </c>
      <c r="Q12" s="32" t="str">
        <f>IF(E12="","",IF(②選手情報入力!I20="","",0))</f>
        <v/>
      </c>
      <c r="R12" t="str">
        <f>IF(E12="","",IF(②選手情報入力!I20="","",IF(I12=1,VLOOKUP(②選手情報入力!I20,種目情報!$A$4:$C$21,3,FALSE),VLOOKUP(②選手情報入力!I20,種目情報!$E$4:$G$251,3,FALSE))))</f>
        <v/>
      </c>
      <c r="U12" s="32"/>
      <c r="Y12" s="32"/>
      <c r="AA12" t="str">
        <f>IF(E12="","",IF(②選手情報入力!O20="","",IF(I12=1,種目情報!$J$4,種目情報!$J$6)))</f>
        <v/>
      </c>
      <c r="AB12" t="str">
        <f>IF(E12="","",IF(②選手情報入力!O20="","",IF(I12=1,IF(②選手情報入力!$O$5="","",②選手情報入力!$O$5),IF(②選手情報入力!$O$6="","",②選手情報入力!$O$6))))</f>
        <v/>
      </c>
      <c r="AC12" t="str">
        <f>IF(E12="","",IF(②選手情報入力!O20="","",0))</f>
        <v/>
      </c>
      <c r="AD12" t="str">
        <f>IF(E12="","",IF(②選手情報入力!O20="","",2))</f>
        <v/>
      </c>
    </row>
    <row r="13" spans="1:34">
      <c r="A13" t="str">
        <f>IF(E13="","",I13*1000000+①団体情報入力!$D$3*1000+②選手情報入力!A21)</f>
        <v/>
      </c>
      <c r="B13" t="str">
        <f>IF(E13="","",①団体情報入力!$D$3)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0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1"/>
        <v/>
      </c>
      <c r="M13" t="str">
        <f t="shared" si="2"/>
        <v/>
      </c>
      <c r="O13" t="str">
        <f>IF(E13="","",IF(②選手情報入力!I21="","",IF(I13=1,VLOOKUP(②選手情報入力!I21,種目情報!$A$4:$B$221,2,FALSE),VLOOKUP(②選手情報入力!I21,種目情報!$E$4:$F$221,2,FALSE))))</f>
        <v/>
      </c>
      <c r="P13" t="str">
        <f>IF(E13="","",IF(②選手情報入力!J21="","",②選手情報入力!J21))</f>
        <v/>
      </c>
      <c r="Q13" s="32" t="str">
        <f>IF(E13="","",IF(②選手情報入力!I21="","",0))</f>
        <v/>
      </c>
      <c r="R13" t="str">
        <f>IF(E13="","",IF(②選手情報入力!I21="","",IF(I13=1,VLOOKUP(②選手情報入力!I21,種目情報!$A$4:$C$21,3,FALSE),VLOOKUP(②選手情報入力!I21,種目情報!$E$4:$G$251,3,FALSE))))</f>
        <v/>
      </c>
      <c r="U13" s="32"/>
      <c r="Y13" s="32"/>
      <c r="AA13" t="str">
        <f>IF(E13="","",IF(②選手情報入力!O21="","",IF(I13=1,種目情報!$J$4,種目情報!$J$6)))</f>
        <v/>
      </c>
      <c r="AB13" t="str">
        <f>IF(E13="","",IF(②選手情報入力!O21="","",IF(I13=1,IF(②選手情報入力!$O$5="","",②選手情報入力!$O$5),IF(②選手情報入力!$O$6="","",②選手情報入力!$O$6))))</f>
        <v/>
      </c>
      <c r="AC13" t="str">
        <f>IF(E13="","",IF(②選手情報入力!O21="","",0))</f>
        <v/>
      </c>
      <c r="AD13" t="str">
        <f>IF(E13="","",IF(②選手情報入力!O21="","",2))</f>
        <v/>
      </c>
    </row>
    <row r="14" spans="1:34">
      <c r="A14" t="str">
        <f>IF(E14="","",I14*1000000+①団体情報入力!$D$3*1000+②選手情報入力!A22)</f>
        <v/>
      </c>
      <c r="B14" t="str">
        <f>IF(E14="","",①団体情報入力!$D$3)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0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1"/>
        <v/>
      </c>
      <c r="M14" t="str">
        <f t="shared" si="2"/>
        <v/>
      </c>
      <c r="O14" t="str">
        <f>IF(E14="","",IF(②選手情報入力!I22="","",IF(I14=1,VLOOKUP(②選手情報入力!I22,種目情報!$A$4:$B$221,2,FALSE),VLOOKUP(②選手情報入力!I22,種目情報!$E$4:$F$221,2,FALSE))))</f>
        <v/>
      </c>
      <c r="P14" t="str">
        <f>IF(E14="","",IF(②選手情報入力!J22="","",②選手情報入力!J22))</f>
        <v/>
      </c>
      <c r="Q14" s="32" t="str">
        <f>IF(E14="","",IF(②選手情報入力!I22="","",0))</f>
        <v/>
      </c>
      <c r="R14" t="str">
        <f>IF(E14="","",IF(②選手情報入力!I22="","",IF(I14=1,VLOOKUP(②選手情報入力!I22,種目情報!$A$4:$C$21,3,FALSE),VLOOKUP(②選手情報入力!I22,種目情報!$E$4:$G$251,3,FALSE))))</f>
        <v/>
      </c>
      <c r="U14" s="32"/>
      <c r="Y14" s="32"/>
      <c r="AA14" t="str">
        <f>IF(E14="","",IF(②選手情報入力!O22="","",IF(I14=1,種目情報!$J$4,種目情報!$J$6)))</f>
        <v/>
      </c>
      <c r="AB14" t="str">
        <f>IF(E14="","",IF(②選手情報入力!O22="","",IF(I14=1,IF(②選手情報入力!$O$5="","",②選手情報入力!$O$5),IF(②選手情報入力!$O$6="","",②選手情報入力!$O$6))))</f>
        <v/>
      </c>
      <c r="AC14" t="str">
        <f>IF(E14="","",IF(②選手情報入力!O22="","",0))</f>
        <v/>
      </c>
      <c r="AD14" t="str">
        <f>IF(E14="","",IF(②選手情報入力!O22="","",2))</f>
        <v/>
      </c>
    </row>
    <row r="15" spans="1:34">
      <c r="A15" t="str">
        <f>IF(E15="","",I15*1000000+①団体情報入力!$D$3*1000+②選手情報入力!A23)</f>
        <v/>
      </c>
      <c r="B15" t="str">
        <f>IF(E15="","",①団体情報入力!$D$3)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0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1"/>
        <v/>
      </c>
      <c r="M15" t="str">
        <f t="shared" si="2"/>
        <v/>
      </c>
      <c r="O15" t="str">
        <f>IF(E15="","",IF(②選手情報入力!I23="","",IF(I15=1,VLOOKUP(②選手情報入力!I23,種目情報!$A$4:$B$221,2,FALSE),VLOOKUP(②選手情報入力!I23,種目情報!$E$4:$F$221,2,FALSE))))</f>
        <v/>
      </c>
      <c r="P15" t="str">
        <f>IF(E15="","",IF(②選手情報入力!J23="","",②選手情報入力!J23))</f>
        <v/>
      </c>
      <c r="Q15" s="32" t="str">
        <f>IF(E15="","",IF(②選手情報入力!I23="","",0))</f>
        <v/>
      </c>
      <c r="R15" t="str">
        <f>IF(E15="","",IF(②選手情報入力!I23="","",IF(I15=1,VLOOKUP(②選手情報入力!I23,種目情報!$A$4:$C$21,3,FALSE),VLOOKUP(②選手情報入力!I23,種目情報!$E$4:$G$251,3,FALSE))))</f>
        <v/>
      </c>
      <c r="U15" s="32"/>
      <c r="Y15" s="32"/>
      <c r="AA15" t="str">
        <f>IF(E15="","",IF(②選手情報入力!O23="","",IF(I15=1,種目情報!$J$4,種目情報!$J$6)))</f>
        <v/>
      </c>
      <c r="AB15" t="str">
        <f>IF(E15="","",IF(②選手情報入力!O23="","",IF(I15=1,IF(②選手情報入力!$O$5="","",②選手情報入力!$O$5),IF(②選手情報入力!$O$6="","",②選手情報入力!$O$6))))</f>
        <v/>
      </c>
      <c r="AC15" t="str">
        <f>IF(E15="","",IF(②選手情報入力!O23="","",0))</f>
        <v/>
      </c>
      <c r="AD15" t="str">
        <f>IF(E15="","",IF(②選手情報入力!O23="","",2))</f>
        <v/>
      </c>
    </row>
    <row r="16" spans="1:34">
      <c r="A16" t="str">
        <f>IF(E16="","",I16*1000000+①団体情報入力!$D$3*1000+②選手情報入力!A24)</f>
        <v/>
      </c>
      <c r="B16" t="str">
        <f>IF(E16="","",①団体情報入力!$D$3)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0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1"/>
        <v/>
      </c>
      <c r="M16" t="str">
        <f t="shared" si="2"/>
        <v/>
      </c>
      <c r="O16" t="str">
        <f>IF(E16="","",IF(②選手情報入力!I24="","",IF(I16=1,VLOOKUP(②選手情報入力!I24,種目情報!$A$4:$B$221,2,FALSE),VLOOKUP(②選手情報入力!I24,種目情報!$E$4:$F$221,2,FALSE))))</f>
        <v/>
      </c>
      <c r="P16" t="str">
        <f>IF(E16="","",IF(②選手情報入力!J24="","",②選手情報入力!J24))</f>
        <v/>
      </c>
      <c r="Q16" s="32" t="str">
        <f>IF(E16="","",IF(②選手情報入力!I24="","",0))</f>
        <v/>
      </c>
      <c r="R16" t="str">
        <f>IF(E16="","",IF(②選手情報入力!I24="","",IF(I16=1,VLOOKUP(②選手情報入力!I24,種目情報!$A$4:$C$21,3,FALSE),VLOOKUP(②選手情報入力!I24,種目情報!$E$4:$G$251,3,FALSE))))</f>
        <v/>
      </c>
      <c r="U16" s="32"/>
      <c r="Y16" s="32"/>
      <c r="AA16" t="str">
        <f>IF(E16="","",IF(②選手情報入力!O24="","",IF(I16=1,種目情報!$J$4,種目情報!$J$6)))</f>
        <v/>
      </c>
      <c r="AB16" t="str">
        <f>IF(E16="","",IF(②選手情報入力!O24="","",IF(I16=1,IF(②選手情報入力!$O$5="","",②選手情報入力!$O$5),IF(②選手情報入力!$O$6="","",②選手情報入力!$O$6))))</f>
        <v/>
      </c>
      <c r="AC16" t="str">
        <f>IF(E16="","",IF(②選手情報入力!O24="","",0))</f>
        <v/>
      </c>
      <c r="AD16" t="str">
        <f>IF(E16="","",IF(②選手情報入力!O24="","",2))</f>
        <v/>
      </c>
    </row>
    <row r="17" spans="1:30">
      <c r="A17" t="str">
        <f>IF(E17="","",I17*1000000+①団体情報入力!$D$3*1000+②選手情報入力!A25)</f>
        <v/>
      </c>
      <c r="B17" t="str">
        <f>IF(E17="","",①団体情報入力!$D$3)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0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1"/>
        <v/>
      </c>
      <c r="M17" t="str">
        <f t="shared" si="2"/>
        <v/>
      </c>
      <c r="O17" t="str">
        <f>IF(E17="","",IF(②選手情報入力!I25="","",IF(I17=1,VLOOKUP(②選手情報入力!I25,種目情報!$A$4:$B$221,2,FALSE),VLOOKUP(②選手情報入力!I25,種目情報!$E$4:$F$221,2,FALSE))))</f>
        <v/>
      </c>
      <c r="P17" t="str">
        <f>IF(E17="","",IF(②選手情報入力!J25="","",②選手情報入力!J25))</f>
        <v/>
      </c>
      <c r="Q17" s="32" t="str">
        <f>IF(E17="","",IF(②選手情報入力!I25="","",0))</f>
        <v/>
      </c>
      <c r="R17" t="str">
        <f>IF(E17="","",IF(②選手情報入力!I25="","",IF(I17=1,VLOOKUP(②選手情報入力!I25,種目情報!$A$4:$C$21,3,FALSE),VLOOKUP(②選手情報入力!I25,種目情報!$E$4:$G$251,3,FALSE))))</f>
        <v/>
      </c>
      <c r="U17" s="32"/>
      <c r="Y17" s="32"/>
      <c r="AA17" t="str">
        <f>IF(E17="","",IF(②選手情報入力!O25="","",IF(I17=1,種目情報!$J$4,種目情報!$J$6)))</f>
        <v/>
      </c>
      <c r="AB17" t="str">
        <f>IF(E17="","",IF(②選手情報入力!O25="","",IF(I17=1,IF(②選手情報入力!$O$5="","",②選手情報入力!$O$5),IF(②選手情報入力!$O$6="","",②選手情報入力!$O$6))))</f>
        <v/>
      </c>
      <c r="AC17" t="str">
        <f>IF(E17="","",IF(②選手情報入力!O25="","",0))</f>
        <v/>
      </c>
      <c r="AD17" t="str">
        <f>IF(E17="","",IF(②選手情報入力!O25="","",2))</f>
        <v/>
      </c>
    </row>
    <row r="18" spans="1:30">
      <c r="A18" t="str">
        <f>IF(E18="","",I18*1000000+①団体情報入力!$D$3*1000+②選手情報入力!A26)</f>
        <v/>
      </c>
      <c r="B18" t="str">
        <f>IF(E18="","",①団体情報入力!$D$3)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0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1"/>
        <v/>
      </c>
      <c r="M18" t="str">
        <f t="shared" si="2"/>
        <v/>
      </c>
      <c r="O18" t="str">
        <f>IF(E18="","",IF(②選手情報入力!I26="","",IF(I18=1,VLOOKUP(②選手情報入力!I26,種目情報!$A$4:$B$221,2,FALSE),VLOOKUP(②選手情報入力!I26,種目情報!$E$4:$F$221,2,FALSE))))</f>
        <v/>
      </c>
      <c r="P18" t="str">
        <f>IF(E18="","",IF(②選手情報入力!J26="","",②選手情報入力!J26))</f>
        <v/>
      </c>
      <c r="Q18" s="32" t="str">
        <f>IF(E18="","",IF(②選手情報入力!I26="","",0))</f>
        <v/>
      </c>
      <c r="R18" t="str">
        <f>IF(E18="","",IF(②選手情報入力!I26="","",IF(I18=1,VLOOKUP(②選手情報入力!I26,種目情報!$A$4:$C$21,3,FALSE),VLOOKUP(②選手情報入力!I26,種目情報!$E$4:$G$251,3,FALSE))))</f>
        <v/>
      </c>
      <c r="U18" s="32"/>
      <c r="Y18" s="32"/>
      <c r="AA18" t="str">
        <f>IF(E18="","",IF(②選手情報入力!O26="","",IF(I18=1,種目情報!$J$4,種目情報!$J$6)))</f>
        <v/>
      </c>
      <c r="AB18" t="str">
        <f>IF(E18="","",IF(②選手情報入力!O26="","",IF(I18=1,IF(②選手情報入力!$O$5="","",②選手情報入力!$O$5),IF(②選手情報入力!$O$6="","",②選手情報入力!$O$6))))</f>
        <v/>
      </c>
      <c r="AC18" t="str">
        <f>IF(E18="","",IF(②選手情報入力!O26="","",0))</f>
        <v/>
      </c>
      <c r="AD18" t="str">
        <f>IF(E18="","",IF(②選手情報入力!O26="","",2))</f>
        <v/>
      </c>
    </row>
    <row r="19" spans="1:30">
      <c r="A19" t="str">
        <f>IF(E19="","",I19*1000000+①団体情報入力!$D$3*1000+②選手情報入力!A27)</f>
        <v/>
      </c>
      <c r="B19" t="str">
        <f>IF(E19="","",①団体情報入力!$D$3)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0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1"/>
        <v/>
      </c>
      <c r="M19" t="str">
        <f t="shared" si="2"/>
        <v/>
      </c>
      <c r="O19" t="str">
        <f>IF(E19="","",IF(②選手情報入力!I27="","",IF(I19=1,VLOOKUP(②選手情報入力!I27,種目情報!$A$4:$B$221,2,FALSE),VLOOKUP(②選手情報入力!I27,種目情報!$E$4:$F$221,2,FALSE))))</f>
        <v/>
      </c>
      <c r="P19" t="str">
        <f>IF(E19="","",IF(②選手情報入力!J27="","",②選手情報入力!J27))</f>
        <v/>
      </c>
      <c r="Q19" s="32" t="str">
        <f>IF(E19="","",IF(②選手情報入力!I27="","",0))</f>
        <v/>
      </c>
      <c r="R19" t="str">
        <f>IF(E19="","",IF(②選手情報入力!I27="","",IF(I19=1,VLOOKUP(②選手情報入力!I27,種目情報!$A$4:$C$21,3,FALSE),VLOOKUP(②選手情報入力!I27,種目情報!$E$4:$G$251,3,FALSE))))</f>
        <v/>
      </c>
      <c r="U19" s="32"/>
      <c r="Y19" s="32"/>
      <c r="AA19" t="str">
        <f>IF(E19="","",IF(②選手情報入力!O27="","",IF(I19=1,種目情報!$J$4,種目情報!$J$6)))</f>
        <v/>
      </c>
      <c r="AB19" t="str">
        <f>IF(E19="","",IF(②選手情報入力!O27="","",IF(I19=1,IF(②選手情報入力!$O$5="","",②選手情報入力!$O$5),IF(②選手情報入力!$O$6="","",②選手情報入力!$O$6))))</f>
        <v/>
      </c>
      <c r="AC19" t="str">
        <f>IF(E19="","",IF(②選手情報入力!O27="","",0))</f>
        <v/>
      </c>
      <c r="AD19" t="str">
        <f>IF(E19="","",IF(②選手情報入力!O27="","",2))</f>
        <v/>
      </c>
    </row>
    <row r="20" spans="1:30">
      <c r="A20" t="str">
        <f>IF(E20="","",I20*1000000+①団体情報入力!$D$3*1000+②選手情報入力!A28)</f>
        <v/>
      </c>
      <c r="B20" t="str">
        <f>IF(E20="","",①団体情報入力!$D$3)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0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1"/>
        <v/>
      </c>
      <c r="M20" t="str">
        <f t="shared" si="2"/>
        <v/>
      </c>
      <c r="O20" t="str">
        <f>IF(E20="","",IF(②選手情報入力!I28="","",IF(I20=1,VLOOKUP(②選手情報入力!I28,種目情報!$A$4:$B$221,2,FALSE),VLOOKUP(②選手情報入力!I28,種目情報!$E$4:$F$221,2,FALSE))))</f>
        <v/>
      </c>
      <c r="P20" t="str">
        <f>IF(E20="","",IF(②選手情報入力!J28="","",②選手情報入力!J28))</f>
        <v/>
      </c>
      <c r="Q20" s="32" t="str">
        <f>IF(E20="","",IF(②選手情報入力!I28="","",0))</f>
        <v/>
      </c>
      <c r="R20" t="str">
        <f>IF(E20="","",IF(②選手情報入力!I28="","",IF(I20=1,VLOOKUP(②選手情報入力!I28,種目情報!$A$4:$C$21,3,FALSE),VLOOKUP(②選手情報入力!I28,種目情報!$E$4:$G$251,3,FALSE))))</f>
        <v/>
      </c>
      <c r="U20" s="32"/>
      <c r="Y20" s="32"/>
      <c r="AA20" t="str">
        <f>IF(E20="","",IF(②選手情報入力!O28="","",IF(I20=1,種目情報!$J$4,種目情報!$J$6)))</f>
        <v/>
      </c>
      <c r="AB20" t="str">
        <f>IF(E20="","",IF(②選手情報入力!O28="","",IF(I20=1,IF(②選手情報入力!$O$5="","",②選手情報入力!$O$5),IF(②選手情報入力!$O$6="","",②選手情報入力!$O$6))))</f>
        <v/>
      </c>
      <c r="AC20" t="str">
        <f>IF(E20="","",IF(②選手情報入力!O28="","",0))</f>
        <v/>
      </c>
      <c r="AD20" t="str">
        <f>IF(E20="","",IF(②選手情報入力!O28="","",2))</f>
        <v/>
      </c>
    </row>
    <row r="21" spans="1:30">
      <c r="A21" t="str">
        <f>IF(E21="","",I21*1000000+①団体情報入力!$D$3*1000+②選手情報入力!A29)</f>
        <v/>
      </c>
      <c r="B21" t="str">
        <f>IF(E21="","",①団体情報入力!$D$3)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0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1"/>
        <v/>
      </c>
      <c r="M21" t="str">
        <f t="shared" si="2"/>
        <v/>
      </c>
      <c r="O21" t="str">
        <f>IF(E21="","",IF(②選手情報入力!I29="","",IF(I21=1,VLOOKUP(②選手情報入力!I29,種目情報!$A$4:$B$221,2,FALSE),VLOOKUP(②選手情報入力!I29,種目情報!$E$4:$F$221,2,FALSE))))</f>
        <v/>
      </c>
      <c r="P21" t="str">
        <f>IF(E21="","",IF(②選手情報入力!J29="","",②選手情報入力!J29))</f>
        <v/>
      </c>
      <c r="Q21" s="32" t="str">
        <f>IF(E21="","",IF(②選手情報入力!I29="","",0))</f>
        <v/>
      </c>
      <c r="R21" t="str">
        <f>IF(E21="","",IF(②選手情報入力!I29="","",IF(I21=1,VLOOKUP(②選手情報入力!I29,種目情報!$A$4:$C$21,3,FALSE),VLOOKUP(②選手情報入力!I29,種目情報!$E$4:$G$251,3,FALSE))))</f>
        <v/>
      </c>
      <c r="U21" s="32"/>
      <c r="Y21" s="32"/>
      <c r="AA21" t="str">
        <f>IF(E21="","",IF(②選手情報入力!O29="","",IF(I21=1,種目情報!$J$4,種目情報!$J$6)))</f>
        <v/>
      </c>
      <c r="AB21" t="str">
        <f>IF(E21="","",IF(②選手情報入力!O29="","",IF(I21=1,IF(②選手情報入力!$O$5="","",②選手情報入力!$O$5),IF(②選手情報入力!$O$6="","",②選手情報入力!$O$6))))</f>
        <v/>
      </c>
      <c r="AC21" t="str">
        <f>IF(E21="","",IF(②選手情報入力!O29="","",0))</f>
        <v/>
      </c>
      <c r="AD21" t="str">
        <f>IF(E21="","",IF(②選手情報入力!O29="","",2))</f>
        <v/>
      </c>
    </row>
    <row r="22" spans="1:30">
      <c r="A22" t="str">
        <f>IF(E22="","",I22*1000000+①団体情報入力!$D$3*1000+②選手情報入力!A30)</f>
        <v/>
      </c>
      <c r="B22" t="str">
        <f>IF(E22="","",①団体情報入力!$D$3)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0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1"/>
        <v/>
      </c>
      <c r="M22" t="str">
        <f t="shared" si="2"/>
        <v/>
      </c>
      <c r="O22" t="str">
        <f>IF(E22="","",IF(②選手情報入力!I30="","",IF(I22=1,VLOOKUP(②選手情報入力!I30,種目情報!$A$4:$B$221,2,FALSE),VLOOKUP(②選手情報入力!I30,種目情報!$E$4:$F$221,2,FALSE))))</f>
        <v/>
      </c>
      <c r="P22" t="str">
        <f>IF(E22="","",IF(②選手情報入力!J30="","",②選手情報入力!J30))</f>
        <v/>
      </c>
      <c r="Q22" s="32" t="str">
        <f>IF(E22="","",IF(②選手情報入力!I30="","",0))</f>
        <v/>
      </c>
      <c r="R22" t="str">
        <f>IF(E22="","",IF(②選手情報入力!I30="","",IF(I22=1,VLOOKUP(②選手情報入力!I30,種目情報!$A$4:$C$21,3,FALSE),VLOOKUP(②選手情報入力!I30,種目情報!$E$4:$G$251,3,FALSE))))</f>
        <v/>
      </c>
      <c r="U22" s="32"/>
      <c r="Y22" s="32"/>
      <c r="AA22" t="str">
        <f>IF(E22="","",IF(②選手情報入力!O30="","",IF(I22=1,種目情報!$J$4,種目情報!$J$6)))</f>
        <v/>
      </c>
      <c r="AB22" t="str">
        <f>IF(E22="","",IF(②選手情報入力!O30="","",IF(I22=1,IF(②選手情報入力!$O$5="","",②選手情報入力!$O$5),IF(②選手情報入力!$O$6="","",②選手情報入力!$O$6))))</f>
        <v/>
      </c>
      <c r="AC22" t="str">
        <f>IF(E22="","",IF(②選手情報入力!O30="","",0))</f>
        <v/>
      </c>
      <c r="AD22" t="str">
        <f>IF(E22="","",IF(②選手情報入力!O30="","",2))</f>
        <v/>
      </c>
    </row>
    <row r="23" spans="1:30">
      <c r="A23" t="str">
        <f>IF(E23="","",I23*1000000+①団体情報入力!$D$3*1000+②選手情報入力!A31)</f>
        <v/>
      </c>
      <c r="B23" t="str">
        <f>IF(E23="","",①団体情報入力!$D$3)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0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1"/>
        <v/>
      </c>
      <c r="M23" t="str">
        <f t="shared" si="2"/>
        <v/>
      </c>
      <c r="O23" t="str">
        <f>IF(E23="","",IF(②選手情報入力!I31="","",IF(I23=1,VLOOKUP(②選手情報入力!I31,種目情報!$A$4:$B$221,2,FALSE),VLOOKUP(②選手情報入力!I31,種目情報!$E$4:$F$221,2,FALSE))))</f>
        <v/>
      </c>
      <c r="P23" t="str">
        <f>IF(E23="","",IF(②選手情報入力!J31="","",②選手情報入力!J31))</f>
        <v/>
      </c>
      <c r="Q23" s="32" t="str">
        <f>IF(E23="","",IF(②選手情報入力!I31="","",0))</f>
        <v/>
      </c>
      <c r="R23" t="str">
        <f>IF(E23="","",IF(②選手情報入力!I31="","",IF(I23=1,VLOOKUP(②選手情報入力!I31,種目情報!$A$4:$C$21,3,FALSE),VLOOKUP(②選手情報入力!I31,種目情報!$E$4:$G$251,3,FALSE))))</f>
        <v/>
      </c>
      <c r="U23" s="32"/>
      <c r="Y23" s="32"/>
      <c r="AA23" t="str">
        <f>IF(E23="","",IF(②選手情報入力!O31="","",IF(I23=1,種目情報!$J$4,種目情報!$J$6)))</f>
        <v/>
      </c>
      <c r="AB23" t="str">
        <f>IF(E23="","",IF(②選手情報入力!O31="","",IF(I23=1,IF(②選手情報入力!$O$5="","",②選手情報入力!$O$5),IF(②選手情報入力!$O$6="","",②選手情報入力!$O$6))))</f>
        <v/>
      </c>
      <c r="AC23" t="str">
        <f>IF(E23="","",IF(②選手情報入力!O31="","",0))</f>
        <v/>
      </c>
      <c r="AD23" t="str">
        <f>IF(E23="","",IF(②選手情報入力!O31="","",2))</f>
        <v/>
      </c>
    </row>
    <row r="24" spans="1:30">
      <c r="A24" t="str">
        <f>IF(E24="","",I24*1000000+①団体情報入力!$D$3*1000+②選手情報入力!A32)</f>
        <v/>
      </c>
      <c r="B24" t="str">
        <f>IF(E24="","",①団体情報入力!$D$3)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0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1"/>
        <v/>
      </c>
      <c r="M24" t="str">
        <f t="shared" si="2"/>
        <v/>
      </c>
      <c r="O24" t="str">
        <f>IF(E24="","",IF(②選手情報入力!I32="","",IF(I24=1,VLOOKUP(②選手情報入力!I32,種目情報!$A$4:$B$221,2,FALSE),VLOOKUP(②選手情報入力!I32,種目情報!$E$4:$F$221,2,FALSE))))</f>
        <v/>
      </c>
      <c r="P24" t="str">
        <f>IF(E24="","",IF(②選手情報入力!J32="","",②選手情報入力!J32))</f>
        <v/>
      </c>
      <c r="Q24" s="32" t="str">
        <f>IF(E24="","",IF(②選手情報入力!I32="","",0))</f>
        <v/>
      </c>
      <c r="R24" t="str">
        <f>IF(E24="","",IF(②選手情報入力!I32="","",IF(I24=1,VLOOKUP(②選手情報入力!I32,種目情報!$A$4:$C$21,3,FALSE),VLOOKUP(②選手情報入力!I32,種目情報!$E$4:$G$251,3,FALSE))))</f>
        <v/>
      </c>
      <c r="U24" s="32"/>
      <c r="Y24" s="32"/>
      <c r="AA24" t="str">
        <f>IF(E24="","",IF(②選手情報入力!O32="","",IF(I24=1,種目情報!$J$4,種目情報!$J$6)))</f>
        <v/>
      </c>
      <c r="AB24" t="str">
        <f>IF(E24="","",IF(②選手情報入力!O32="","",IF(I24=1,IF(②選手情報入力!$O$5="","",②選手情報入力!$O$5),IF(②選手情報入力!$O$6="","",②選手情報入力!$O$6))))</f>
        <v/>
      </c>
      <c r="AC24" t="str">
        <f>IF(E24="","",IF(②選手情報入力!O32="","",0))</f>
        <v/>
      </c>
      <c r="AD24" t="str">
        <f>IF(E24="","",IF(②選手情報入力!O32="","",2))</f>
        <v/>
      </c>
    </row>
    <row r="25" spans="1:30">
      <c r="A25" t="str">
        <f>IF(E25="","",I25*1000000+①団体情報入力!$D$3*1000+②選手情報入力!A33)</f>
        <v/>
      </c>
      <c r="B25" t="str">
        <f>IF(E25="","",①団体情報入力!$D$3)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0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1"/>
        <v/>
      </c>
      <c r="M25" t="str">
        <f t="shared" si="2"/>
        <v/>
      </c>
      <c r="O25" t="str">
        <f>IF(E25="","",IF(②選手情報入力!I33="","",IF(I25=1,VLOOKUP(②選手情報入力!I33,種目情報!$A$4:$B$221,2,FALSE),VLOOKUP(②選手情報入力!I33,種目情報!$E$4:$F$221,2,FALSE))))</f>
        <v/>
      </c>
      <c r="P25" t="str">
        <f>IF(E25="","",IF(②選手情報入力!J33="","",②選手情報入力!J33))</f>
        <v/>
      </c>
      <c r="Q25" s="32" t="str">
        <f>IF(E25="","",IF(②選手情報入力!I33="","",0))</f>
        <v/>
      </c>
      <c r="R25" t="str">
        <f>IF(E25="","",IF(②選手情報入力!I33="","",IF(I25=1,VLOOKUP(②選手情報入力!I33,種目情報!$A$4:$C$21,3,FALSE),VLOOKUP(②選手情報入力!I33,種目情報!$E$4:$G$251,3,FALSE))))</f>
        <v/>
      </c>
      <c r="U25" s="32"/>
      <c r="Y25" s="32"/>
      <c r="AA25" t="str">
        <f>IF(E25="","",IF(②選手情報入力!O33="","",IF(I25=1,種目情報!$J$4,種目情報!$J$6)))</f>
        <v/>
      </c>
      <c r="AB25" t="str">
        <f>IF(E25="","",IF(②選手情報入力!O33="","",IF(I25=1,IF(②選手情報入力!$O$5="","",②選手情報入力!$O$5),IF(②選手情報入力!$O$6="","",②選手情報入力!$O$6))))</f>
        <v/>
      </c>
      <c r="AC25" t="str">
        <f>IF(E25="","",IF(②選手情報入力!O33="","",0))</f>
        <v/>
      </c>
      <c r="AD25" t="str">
        <f>IF(E25="","",IF(②選手情報入力!O33="","",2))</f>
        <v/>
      </c>
    </row>
    <row r="26" spans="1:30">
      <c r="A26" t="str">
        <f>IF(E26="","",I26*1000000+①団体情報入力!$D$3*1000+②選手情報入力!A34)</f>
        <v/>
      </c>
      <c r="B26" t="str">
        <f>IF(E26="","",①団体情報入力!$D$3)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0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1"/>
        <v/>
      </c>
      <c r="M26" t="str">
        <f t="shared" si="2"/>
        <v/>
      </c>
      <c r="O26" t="str">
        <f>IF(E26="","",IF(②選手情報入力!I34="","",IF(I26=1,VLOOKUP(②選手情報入力!I34,種目情報!$A$4:$B$221,2,FALSE),VLOOKUP(②選手情報入力!I34,種目情報!$E$4:$F$221,2,FALSE))))</f>
        <v/>
      </c>
      <c r="P26" t="str">
        <f>IF(E26="","",IF(②選手情報入力!J34="","",②選手情報入力!J34))</f>
        <v/>
      </c>
      <c r="Q26" s="32" t="str">
        <f>IF(E26="","",IF(②選手情報入力!I34="","",0))</f>
        <v/>
      </c>
      <c r="R26" t="str">
        <f>IF(E26="","",IF(②選手情報入力!I34="","",IF(I26=1,VLOOKUP(②選手情報入力!I34,種目情報!$A$4:$C$21,3,FALSE),VLOOKUP(②選手情報入力!I34,種目情報!$E$4:$G$251,3,FALSE))))</f>
        <v/>
      </c>
      <c r="U26" s="32"/>
      <c r="Y26" s="32"/>
      <c r="AA26" t="str">
        <f>IF(E26="","",IF(②選手情報入力!O34="","",IF(I26=1,種目情報!$J$4,種目情報!$J$6)))</f>
        <v/>
      </c>
      <c r="AB26" t="str">
        <f>IF(E26="","",IF(②選手情報入力!O34="","",IF(I26=1,IF(②選手情報入力!$O$5="","",②選手情報入力!$O$5),IF(②選手情報入力!$O$6="","",②選手情報入力!$O$6))))</f>
        <v/>
      </c>
      <c r="AC26" t="str">
        <f>IF(E26="","",IF(②選手情報入力!O34="","",0))</f>
        <v/>
      </c>
      <c r="AD26" t="str">
        <f>IF(E26="","",IF(②選手情報入力!O34="","",2))</f>
        <v/>
      </c>
    </row>
    <row r="27" spans="1:30">
      <c r="A27" t="str">
        <f>IF(E27="","",I27*1000000+①団体情報入力!$D$3*1000+②選手情報入力!A35)</f>
        <v/>
      </c>
      <c r="B27" t="str">
        <f>IF(E27="","",①団体情報入力!$D$3)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0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1"/>
        <v/>
      </c>
      <c r="M27" t="str">
        <f t="shared" si="2"/>
        <v/>
      </c>
      <c r="O27" t="str">
        <f>IF(E27="","",IF(②選手情報入力!I35="","",IF(I27=1,VLOOKUP(②選手情報入力!I35,種目情報!$A$4:$B$221,2,FALSE),VLOOKUP(②選手情報入力!I35,種目情報!$E$4:$F$221,2,FALSE))))</f>
        <v/>
      </c>
      <c r="P27" t="str">
        <f>IF(E27="","",IF(②選手情報入力!J35="","",②選手情報入力!J35))</f>
        <v/>
      </c>
      <c r="Q27" s="32" t="str">
        <f>IF(E27="","",IF(②選手情報入力!I35="","",0))</f>
        <v/>
      </c>
      <c r="R27" t="str">
        <f>IF(E27="","",IF(②選手情報入力!I35="","",IF(I27=1,VLOOKUP(②選手情報入力!I35,種目情報!$A$4:$C$21,3,FALSE),VLOOKUP(②選手情報入力!I35,種目情報!$E$4:$G$251,3,FALSE))))</f>
        <v/>
      </c>
      <c r="U27" s="32"/>
      <c r="Y27" s="32"/>
      <c r="AA27" t="str">
        <f>IF(E27="","",IF(②選手情報入力!O35="","",IF(I27=1,種目情報!$J$4,種目情報!$J$6)))</f>
        <v/>
      </c>
      <c r="AB27" t="str">
        <f>IF(E27="","",IF(②選手情報入力!O35="","",IF(I27=1,IF(②選手情報入力!$O$5="","",②選手情報入力!$O$5),IF(②選手情報入力!$O$6="","",②選手情報入力!$O$6))))</f>
        <v/>
      </c>
      <c r="AC27" t="str">
        <f>IF(E27="","",IF(②選手情報入力!O35="","",0))</f>
        <v/>
      </c>
      <c r="AD27" t="str">
        <f>IF(E27="","",IF(②選手情報入力!O35="","",2))</f>
        <v/>
      </c>
    </row>
    <row r="28" spans="1:30">
      <c r="A28" t="str">
        <f>IF(E28="","",I28*1000000+①団体情報入力!$D$3*1000+②選手情報入力!A36)</f>
        <v/>
      </c>
      <c r="B28" t="str">
        <f>IF(E28="","",①団体情報入力!$D$3)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0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1"/>
        <v/>
      </c>
      <c r="M28" t="str">
        <f t="shared" si="2"/>
        <v/>
      </c>
      <c r="O28" t="str">
        <f>IF(E28="","",IF(②選手情報入力!I36="","",IF(I28=1,VLOOKUP(②選手情報入力!I36,種目情報!$A$4:$B$221,2,FALSE),VLOOKUP(②選手情報入力!I36,種目情報!$E$4:$F$221,2,FALSE))))</f>
        <v/>
      </c>
      <c r="P28" t="str">
        <f>IF(E28="","",IF(②選手情報入力!J36="","",②選手情報入力!J36))</f>
        <v/>
      </c>
      <c r="Q28" s="32" t="str">
        <f>IF(E28="","",IF(②選手情報入力!I36="","",0))</f>
        <v/>
      </c>
      <c r="R28" t="str">
        <f>IF(E28="","",IF(②選手情報入力!I36="","",IF(I28=1,VLOOKUP(②選手情報入力!I36,種目情報!$A$4:$C$21,3,FALSE),VLOOKUP(②選手情報入力!I36,種目情報!$E$4:$G$251,3,FALSE))))</f>
        <v/>
      </c>
      <c r="U28" s="32"/>
      <c r="Y28" s="32"/>
      <c r="AA28" t="str">
        <f>IF(E28="","",IF(②選手情報入力!O36="","",IF(I28=1,種目情報!$J$4,種目情報!$J$6)))</f>
        <v/>
      </c>
      <c r="AB28" t="str">
        <f>IF(E28="","",IF(②選手情報入力!O36="","",IF(I28=1,IF(②選手情報入力!$O$5="","",②選手情報入力!$O$5),IF(②選手情報入力!$O$6="","",②選手情報入力!$O$6))))</f>
        <v/>
      </c>
      <c r="AC28" t="str">
        <f>IF(E28="","",IF(②選手情報入力!O36="","",0))</f>
        <v/>
      </c>
      <c r="AD28" t="str">
        <f>IF(E28="","",IF(②選手情報入力!O36="","",2))</f>
        <v/>
      </c>
    </row>
    <row r="29" spans="1:30">
      <c r="A29" t="str">
        <f>IF(E29="","",I29*1000000+①団体情報入力!$D$3*1000+②選手情報入力!A37)</f>
        <v/>
      </c>
      <c r="B29" t="str">
        <f>IF(E29="","",①団体情報入力!$D$3)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0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1"/>
        <v/>
      </c>
      <c r="M29" t="str">
        <f t="shared" si="2"/>
        <v/>
      </c>
      <c r="O29" t="str">
        <f>IF(E29="","",IF(②選手情報入力!I37="","",IF(I29=1,VLOOKUP(②選手情報入力!I37,種目情報!$A$4:$B$221,2,FALSE),VLOOKUP(②選手情報入力!I37,種目情報!$E$4:$F$221,2,FALSE))))</f>
        <v/>
      </c>
      <c r="P29" t="str">
        <f>IF(E29="","",IF(②選手情報入力!J37="","",②選手情報入力!J37))</f>
        <v/>
      </c>
      <c r="Q29" s="32" t="str">
        <f>IF(E29="","",IF(②選手情報入力!I37="","",0))</f>
        <v/>
      </c>
      <c r="R29" t="str">
        <f>IF(E29="","",IF(②選手情報入力!I37="","",IF(I29=1,VLOOKUP(②選手情報入力!I37,種目情報!$A$4:$C$21,3,FALSE),VLOOKUP(②選手情報入力!I37,種目情報!$E$4:$G$251,3,FALSE))))</f>
        <v/>
      </c>
      <c r="U29" s="32"/>
      <c r="Y29" s="32"/>
      <c r="AA29" t="str">
        <f>IF(E29="","",IF(②選手情報入力!O37="","",IF(I29=1,種目情報!$J$4,種目情報!$J$6)))</f>
        <v/>
      </c>
      <c r="AB29" t="str">
        <f>IF(E29="","",IF(②選手情報入力!O37="","",IF(I29=1,IF(②選手情報入力!$O$5="","",②選手情報入力!$O$5),IF(②選手情報入力!$O$6="","",②選手情報入力!$O$6))))</f>
        <v/>
      </c>
      <c r="AC29" t="str">
        <f>IF(E29="","",IF(②選手情報入力!O37="","",0))</f>
        <v/>
      </c>
      <c r="AD29" t="str">
        <f>IF(E29="","",IF(②選手情報入力!O37="","",2))</f>
        <v/>
      </c>
    </row>
    <row r="30" spans="1:30">
      <c r="A30" t="str">
        <f>IF(E30="","",I30*1000000+①団体情報入力!$D$3*1000+②選手情報入力!A38)</f>
        <v/>
      </c>
      <c r="B30" t="str">
        <f>IF(E30="","",①団体情報入力!$D$3)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0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1"/>
        <v/>
      </c>
      <c r="M30" t="str">
        <f t="shared" si="2"/>
        <v/>
      </c>
      <c r="O30" t="str">
        <f>IF(E30="","",IF(②選手情報入力!I38="","",IF(I30=1,VLOOKUP(②選手情報入力!I38,種目情報!$A$4:$B$221,2,FALSE),VLOOKUP(②選手情報入力!I38,種目情報!$E$4:$F$221,2,FALSE))))</f>
        <v/>
      </c>
      <c r="P30" t="str">
        <f>IF(E30="","",IF(②選手情報入力!J38="","",②選手情報入力!J38))</f>
        <v/>
      </c>
      <c r="Q30" s="32" t="str">
        <f>IF(E30="","",IF(②選手情報入力!I38="","",0))</f>
        <v/>
      </c>
      <c r="R30" t="str">
        <f>IF(E30="","",IF(②選手情報入力!I38="","",IF(I30=1,VLOOKUP(②選手情報入力!I38,種目情報!$A$4:$C$21,3,FALSE),VLOOKUP(②選手情報入力!I38,種目情報!$E$4:$G$251,3,FALSE))))</f>
        <v/>
      </c>
      <c r="U30" s="32"/>
      <c r="Y30" s="32"/>
      <c r="AA30" t="str">
        <f>IF(E30="","",IF(②選手情報入力!O38="","",IF(I30=1,種目情報!$J$4,種目情報!$J$6)))</f>
        <v/>
      </c>
      <c r="AB30" t="str">
        <f>IF(E30="","",IF(②選手情報入力!O38="","",IF(I30=1,IF(②選手情報入力!$O$5="","",②選手情報入力!$O$5),IF(②選手情報入力!$O$6="","",②選手情報入力!$O$6))))</f>
        <v/>
      </c>
      <c r="AC30" t="str">
        <f>IF(E30="","",IF(②選手情報入力!O38="","",0))</f>
        <v/>
      </c>
      <c r="AD30" t="str">
        <f>IF(E30="","",IF(②選手情報入力!O38="","",2))</f>
        <v/>
      </c>
    </row>
    <row r="31" spans="1:30">
      <c r="A31" t="str">
        <f>IF(E31="","",I31*1000000+①団体情報入力!$D$3*1000+②選手情報入力!A39)</f>
        <v/>
      </c>
      <c r="B31" t="str">
        <f>IF(E31="","",①団体情報入力!$D$3)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0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1"/>
        <v/>
      </c>
      <c r="M31" t="str">
        <f t="shared" si="2"/>
        <v/>
      </c>
      <c r="O31" t="str">
        <f>IF(E31="","",IF(②選手情報入力!I39="","",IF(I31=1,VLOOKUP(②選手情報入力!I39,種目情報!$A$4:$B$221,2,FALSE),VLOOKUP(②選手情報入力!I39,種目情報!$E$4:$F$221,2,FALSE))))</f>
        <v/>
      </c>
      <c r="P31" t="str">
        <f>IF(E31="","",IF(②選手情報入力!J39="","",②選手情報入力!J39))</f>
        <v/>
      </c>
      <c r="Q31" s="32" t="str">
        <f>IF(E31="","",IF(②選手情報入力!I39="","",0))</f>
        <v/>
      </c>
      <c r="R31" t="str">
        <f>IF(E31="","",IF(②選手情報入力!I39="","",IF(I31=1,VLOOKUP(②選手情報入力!I39,種目情報!$A$4:$C$21,3,FALSE),VLOOKUP(②選手情報入力!I39,種目情報!$E$4:$G$251,3,FALSE))))</f>
        <v/>
      </c>
      <c r="U31" s="32"/>
      <c r="Y31" s="32"/>
      <c r="AA31" t="str">
        <f>IF(E31="","",IF(②選手情報入力!O39="","",IF(I31=1,種目情報!$J$4,種目情報!$J$6)))</f>
        <v/>
      </c>
      <c r="AB31" t="str">
        <f>IF(E31="","",IF(②選手情報入力!O39="","",IF(I31=1,IF(②選手情報入力!$O$5="","",②選手情報入力!$O$5),IF(②選手情報入力!$O$6="","",②選手情報入力!$O$6))))</f>
        <v/>
      </c>
      <c r="AC31" t="str">
        <f>IF(E31="","",IF(②選手情報入力!O39="","",0))</f>
        <v/>
      </c>
      <c r="AD31" t="str">
        <f>IF(E31="","",IF(②選手情報入力!O39="","",2))</f>
        <v/>
      </c>
    </row>
    <row r="32" spans="1:30">
      <c r="A32" t="str">
        <f>IF(E32="","",I32*1000000+①団体情報入力!$D$3*1000+②選手情報入力!A40)</f>
        <v/>
      </c>
      <c r="B32" t="str">
        <f>IF(E32="","",①団体情報入力!$D$3)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0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1"/>
        <v/>
      </c>
      <c r="M32" t="str">
        <f t="shared" si="2"/>
        <v/>
      </c>
      <c r="O32" t="str">
        <f>IF(E32="","",IF(②選手情報入力!I40="","",IF(I32=1,VLOOKUP(②選手情報入力!I40,種目情報!$A$4:$B$221,2,FALSE),VLOOKUP(②選手情報入力!I40,種目情報!$E$4:$F$221,2,FALSE))))</f>
        <v/>
      </c>
      <c r="P32" t="str">
        <f>IF(E32="","",IF(②選手情報入力!J40="","",②選手情報入力!J40))</f>
        <v/>
      </c>
      <c r="Q32" s="32" t="str">
        <f>IF(E32="","",IF(②選手情報入力!I40="","",0))</f>
        <v/>
      </c>
      <c r="R32" t="str">
        <f>IF(E32="","",IF(②選手情報入力!I40="","",IF(I32=1,VLOOKUP(②選手情報入力!I40,種目情報!$A$4:$C$21,3,FALSE),VLOOKUP(②選手情報入力!I40,種目情報!$E$4:$G$251,3,FALSE))))</f>
        <v/>
      </c>
      <c r="U32" s="32"/>
      <c r="Y32" s="32"/>
      <c r="AA32" t="str">
        <f>IF(E32="","",IF(②選手情報入力!O40="","",IF(I32=1,種目情報!$J$4,種目情報!$J$6)))</f>
        <v/>
      </c>
      <c r="AB32" t="str">
        <f>IF(E32="","",IF(②選手情報入力!O40="","",IF(I32=1,IF(②選手情報入力!$O$5="","",②選手情報入力!$O$5),IF(②選手情報入力!$O$6="","",②選手情報入力!$O$6))))</f>
        <v/>
      </c>
      <c r="AC32" t="str">
        <f>IF(E32="","",IF(②選手情報入力!O40="","",0))</f>
        <v/>
      </c>
      <c r="AD32" t="str">
        <f>IF(E32="","",IF(②選手情報入力!O40="","",2))</f>
        <v/>
      </c>
    </row>
    <row r="33" spans="1:30">
      <c r="A33" t="str">
        <f>IF(E33="","",I33*1000000+①団体情報入力!$D$3*1000+②選手情報入力!A41)</f>
        <v/>
      </c>
      <c r="B33" t="str">
        <f>IF(E33="","",①団体情報入力!$D$3)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0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1"/>
        <v/>
      </c>
      <c r="M33" t="str">
        <f t="shared" si="2"/>
        <v/>
      </c>
      <c r="O33" t="str">
        <f>IF(E33="","",IF(②選手情報入力!I41="","",IF(I33=1,VLOOKUP(②選手情報入力!I41,種目情報!$A$4:$B$221,2,FALSE),VLOOKUP(②選手情報入力!I41,種目情報!$E$4:$F$221,2,FALSE))))</f>
        <v/>
      </c>
      <c r="P33" t="str">
        <f>IF(E33="","",IF(②選手情報入力!J41="","",②選手情報入力!J41))</f>
        <v/>
      </c>
      <c r="Q33" s="32" t="str">
        <f>IF(E33="","",IF(②選手情報入力!I41="","",0))</f>
        <v/>
      </c>
      <c r="R33" t="str">
        <f>IF(E33="","",IF(②選手情報入力!I41="","",IF(I33=1,VLOOKUP(②選手情報入力!I41,種目情報!$A$4:$C$21,3,FALSE),VLOOKUP(②選手情報入力!I41,種目情報!$E$4:$G$251,3,FALSE))))</f>
        <v/>
      </c>
      <c r="U33" s="32"/>
      <c r="Y33" s="32"/>
      <c r="AA33" t="str">
        <f>IF(E33="","",IF(②選手情報入力!O41="","",IF(I33=1,種目情報!$J$4,種目情報!$J$6)))</f>
        <v/>
      </c>
      <c r="AB33" t="str">
        <f>IF(E33="","",IF(②選手情報入力!O41="","",IF(I33=1,IF(②選手情報入力!$O$5="","",②選手情報入力!$O$5),IF(②選手情報入力!$O$6="","",②選手情報入力!$O$6))))</f>
        <v/>
      </c>
      <c r="AC33" t="str">
        <f>IF(E33="","",IF(②選手情報入力!O41="","",0))</f>
        <v/>
      </c>
      <c r="AD33" t="str">
        <f>IF(E33="","",IF(②選手情報入力!O41="","",2))</f>
        <v/>
      </c>
    </row>
    <row r="34" spans="1:30">
      <c r="A34" t="str">
        <f>IF(E34="","",I34*1000000+①団体情報入力!$D$3*1000+②選手情報入力!A42)</f>
        <v/>
      </c>
      <c r="B34" t="str">
        <f>IF(E34="","",①団体情報入力!$D$3)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0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1"/>
        <v/>
      </c>
      <c r="M34" t="str">
        <f t="shared" si="2"/>
        <v/>
      </c>
      <c r="O34" t="str">
        <f>IF(E34="","",IF(②選手情報入力!I42="","",IF(I34=1,VLOOKUP(②選手情報入力!I42,種目情報!$A$4:$B$221,2,FALSE),VLOOKUP(②選手情報入力!I42,種目情報!$E$4:$F$221,2,FALSE))))</f>
        <v/>
      </c>
      <c r="P34" t="str">
        <f>IF(E34="","",IF(②選手情報入力!J42="","",②選手情報入力!J42))</f>
        <v/>
      </c>
      <c r="Q34" s="32" t="str">
        <f>IF(E34="","",IF(②選手情報入力!I42="","",0))</f>
        <v/>
      </c>
      <c r="R34" t="str">
        <f>IF(E34="","",IF(②選手情報入力!I42="","",IF(I34=1,VLOOKUP(②選手情報入力!I42,種目情報!$A$4:$C$21,3,FALSE),VLOOKUP(②選手情報入力!I42,種目情報!$E$4:$G$251,3,FALSE))))</f>
        <v/>
      </c>
      <c r="U34" s="32"/>
      <c r="Y34" s="32"/>
      <c r="AA34" t="str">
        <f>IF(E34="","",IF(②選手情報入力!O42="","",IF(I34=1,種目情報!$J$4,種目情報!$J$6)))</f>
        <v/>
      </c>
      <c r="AB34" t="str">
        <f>IF(E34="","",IF(②選手情報入力!O42="","",IF(I34=1,IF(②選手情報入力!$O$5="","",②選手情報入力!$O$5),IF(②選手情報入力!$O$6="","",②選手情報入力!$O$6))))</f>
        <v/>
      </c>
      <c r="AC34" t="str">
        <f>IF(E34="","",IF(②選手情報入力!O42="","",0))</f>
        <v/>
      </c>
      <c r="AD34" t="str">
        <f>IF(E34="","",IF(②選手情報入力!O42="","",2))</f>
        <v/>
      </c>
    </row>
    <row r="35" spans="1:30">
      <c r="A35" t="str">
        <f>IF(E35="","",I35*1000000+①団体情報入力!$D$3*1000+②選手情報入力!A43)</f>
        <v/>
      </c>
      <c r="B35" t="str">
        <f>IF(E35="","",①団体情報入力!$D$3)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0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1"/>
        <v/>
      </c>
      <c r="M35" t="str">
        <f t="shared" si="2"/>
        <v/>
      </c>
      <c r="O35" t="str">
        <f>IF(E35="","",IF(②選手情報入力!I43="","",IF(I35=1,VLOOKUP(②選手情報入力!I43,種目情報!$A$4:$B$221,2,FALSE),VLOOKUP(②選手情報入力!I43,種目情報!$E$4:$F$221,2,FALSE))))</f>
        <v/>
      </c>
      <c r="P35" t="str">
        <f>IF(E35="","",IF(②選手情報入力!J43="","",②選手情報入力!J43))</f>
        <v/>
      </c>
      <c r="Q35" s="32" t="str">
        <f>IF(E35="","",IF(②選手情報入力!I43="","",0))</f>
        <v/>
      </c>
      <c r="R35" t="str">
        <f>IF(E35="","",IF(②選手情報入力!I43="","",IF(I35=1,VLOOKUP(②選手情報入力!I43,種目情報!$A$4:$C$21,3,FALSE),VLOOKUP(②選手情報入力!I43,種目情報!$E$4:$G$251,3,FALSE))))</f>
        <v/>
      </c>
      <c r="U35" s="32"/>
      <c r="Y35" s="32"/>
      <c r="AA35" t="str">
        <f>IF(E35="","",IF(②選手情報入力!O43="","",IF(I35=1,種目情報!$J$4,種目情報!$J$6)))</f>
        <v/>
      </c>
      <c r="AB35" t="str">
        <f>IF(E35="","",IF(②選手情報入力!O43="","",IF(I35=1,IF(②選手情報入力!$O$5="","",②選手情報入力!$O$5),IF(②選手情報入力!$O$6="","",②選手情報入力!$O$6))))</f>
        <v/>
      </c>
      <c r="AC35" t="str">
        <f>IF(E35="","",IF(②選手情報入力!O43="","",0))</f>
        <v/>
      </c>
      <c r="AD35" t="str">
        <f>IF(E35="","",IF(②選手情報入力!O43="","",2))</f>
        <v/>
      </c>
    </row>
    <row r="36" spans="1:30">
      <c r="A36" t="str">
        <f>IF(E36="","",I36*1000000+①団体情報入力!$D$3*1000+②選手情報入力!A44)</f>
        <v/>
      </c>
      <c r="B36" t="str">
        <f>IF(E36="","",①団体情報入力!$D$3)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0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1"/>
        <v/>
      </c>
      <c r="M36" t="str">
        <f t="shared" si="2"/>
        <v/>
      </c>
      <c r="O36" t="str">
        <f>IF(E36="","",IF(②選手情報入力!I44="","",IF(I36=1,VLOOKUP(②選手情報入力!I44,種目情報!$A$4:$B$221,2,FALSE),VLOOKUP(②選手情報入力!I44,種目情報!$E$4:$F$221,2,FALSE))))</f>
        <v/>
      </c>
      <c r="P36" t="str">
        <f>IF(E36="","",IF(②選手情報入力!J44="","",②選手情報入力!J44))</f>
        <v/>
      </c>
      <c r="Q36" s="32" t="str">
        <f>IF(E36="","",IF(②選手情報入力!I44="","",0))</f>
        <v/>
      </c>
      <c r="R36" t="str">
        <f>IF(E36="","",IF(②選手情報入力!I44="","",IF(I36=1,VLOOKUP(②選手情報入力!I44,種目情報!$A$4:$C$21,3,FALSE),VLOOKUP(②選手情報入力!I44,種目情報!$E$4:$G$251,3,FALSE))))</f>
        <v/>
      </c>
      <c r="U36" s="32"/>
      <c r="Y36" s="32"/>
      <c r="AA36" t="str">
        <f>IF(E36="","",IF(②選手情報入力!O44="","",IF(I36=1,種目情報!$J$4,種目情報!$J$6)))</f>
        <v/>
      </c>
      <c r="AB36" t="str">
        <f>IF(E36="","",IF(②選手情報入力!O44="","",IF(I36=1,IF(②選手情報入力!$O$5="","",②選手情報入力!$O$5),IF(②選手情報入力!$O$6="","",②選手情報入力!$O$6))))</f>
        <v/>
      </c>
      <c r="AC36" t="str">
        <f>IF(E36="","",IF(②選手情報入力!O44="","",0))</f>
        <v/>
      </c>
      <c r="AD36" t="str">
        <f>IF(E36="","",IF(②選手情報入力!O44="","",2))</f>
        <v/>
      </c>
    </row>
    <row r="37" spans="1:30">
      <c r="A37" t="str">
        <f>IF(E37="","",I37*1000000+①団体情報入力!$D$3*1000+②選手情報入力!A45)</f>
        <v/>
      </c>
      <c r="B37" t="str">
        <f>IF(E37="","",①団体情報入力!$D$3)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0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1"/>
        <v/>
      </c>
      <c r="M37" t="str">
        <f t="shared" si="2"/>
        <v/>
      </c>
      <c r="O37" t="str">
        <f>IF(E37="","",IF(②選手情報入力!I45="","",IF(I37=1,VLOOKUP(②選手情報入力!I45,種目情報!$A$4:$B$221,2,FALSE),VLOOKUP(②選手情報入力!I45,種目情報!$E$4:$F$221,2,FALSE))))</f>
        <v/>
      </c>
      <c r="P37" t="str">
        <f>IF(E37="","",IF(②選手情報入力!J45="","",②選手情報入力!J45))</f>
        <v/>
      </c>
      <c r="Q37" s="32" t="str">
        <f>IF(E37="","",IF(②選手情報入力!I45="","",0))</f>
        <v/>
      </c>
      <c r="R37" t="str">
        <f>IF(E37="","",IF(②選手情報入力!I45="","",IF(I37=1,VLOOKUP(②選手情報入力!I45,種目情報!$A$4:$C$21,3,FALSE),VLOOKUP(②選手情報入力!I45,種目情報!$E$4:$G$251,3,FALSE))))</f>
        <v/>
      </c>
      <c r="U37" s="32"/>
      <c r="Y37" s="32"/>
      <c r="AA37" t="str">
        <f>IF(E37="","",IF(②選手情報入力!O45="","",IF(I37=1,種目情報!$J$4,種目情報!$J$6)))</f>
        <v/>
      </c>
      <c r="AB37" t="str">
        <f>IF(E37="","",IF(②選手情報入力!O45="","",IF(I37=1,IF(②選手情報入力!$O$5="","",②選手情報入力!$O$5),IF(②選手情報入力!$O$6="","",②選手情報入力!$O$6))))</f>
        <v/>
      </c>
      <c r="AC37" t="str">
        <f>IF(E37="","",IF(②選手情報入力!O45="","",0))</f>
        <v/>
      </c>
      <c r="AD37" t="str">
        <f>IF(E37="","",IF(②選手情報入力!O45="","",2))</f>
        <v/>
      </c>
    </row>
    <row r="38" spans="1:30">
      <c r="A38" t="str">
        <f>IF(E38="","",I38*1000000+①団体情報入力!$D$3*1000+②選手情報入力!A46)</f>
        <v/>
      </c>
      <c r="B38" t="str">
        <f>IF(E38="","",①団体情報入力!$D$3)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0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1"/>
        <v/>
      </c>
      <c r="M38" t="str">
        <f t="shared" si="2"/>
        <v/>
      </c>
      <c r="O38" t="str">
        <f>IF(E38="","",IF(②選手情報入力!I46="","",IF(I38=1,VLOOKUP(②選手情報入力!I46,種目情報!$A$4:$B$221,2,FALSE),VLOOKUP(②選手情報入力!I46,種目情報!$E$4:$F$221,2,FALSE))))</f>
        <v/>
      </c>
      <c r="P38" t="str">
        <f>IF(E38="","",IF(②選手情報入力!J46="","",②選手情報入力!J46))</f>
        <v/>
      </c>
      <c r="Q38" s="32" t="str">
        <f>IF(E38="","",IF(②選手情報入力!I46="","",0))</f>
        <v/>
      </c>
      <c r="R38" t="str">
        <f>IF(E38="","",IF(②選手情報入力!I46="","",IF(I38=1,VLOOKUP(②選手情報入力!I46,種目情報!$A$4:$C$21,3,FALSE),VLOOKUP(②選手情報入力!I46,種目情報!$E$4:$G$251,3,FALSE))))</f>
        <v/>
      </c>
      <c r="U38" s="32"/>
      <c r="Y38" s="32"/>
      <c r="AA38" t="str">
        <f>IF(E38="","",IF(②選手情報入力!O46="","",IF(I38=1,種目情報!$J$4,種目情報!$J$6)))</f>
        <v/>
      </c>
      <c r="AB38" t="str">
        <f>IF(E38="","",IF(②選手情報入力!O46="","",IF(I38=1,IF(②選手情報入力!$O$5="","",②選手情報入力!$O$5),IF(②選手情報入力!$O$6="","",②選手情報入力!$O$6))))</f>
        <v/>
      </c>
      <c r="AC38" t="str">
        <f>IF(E38="","",IF(②選手情報入力!O46="","",0))</f>
        <v/>
      </c>
      <c r="AD38" t="str">
        <f>IF(E38="","",IF(②選手情報入力!O46="","",2))</f>
        <v/>
      </c>
    </row>
    <row r="39" spans="1:30">
      <c r="A39" t="str">
        <f>IF(E39="","",I39*1000000+①団体情報入力!$D$3*1000+②選手情報入力!A47)</f>
        <v/>
      </c>
      <c r="B39" t="str">
        <f>IF(E39="","",①団体情報入力!$D$3)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0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1"/>
        <v/>
      </c>
      <c r="M39" t="str">
        <f t="shared" si="2"/>
        <v/>
      </c>
      <c r="O39" t="str">
        <f>IF(E39="","",IF(②選手情報入力!I47="","",IF(I39=1,VLOOKUP(②選手情報入力!I47,種目情報!$A$4:$B$221,2,FALSE),VLOOKUP(②選手情報入力!I47,種目情報!$E$4:$F$221,2,FALSE))))</f>
        <v/>
      </c>
      <c r="P39" t="str">
        <f>IF(E39="","",IF(②選手情報入力!J47="","",②選手情報入力!J47))</f>
        <v/>
      </c>
      <c r="Q39" s="32" t="str">
        <f>IF(E39="","",IF(②選手情報入力!I47="","",0))</f>
        <v/>
      </c>
      <c r="R39" t="str">
        <f>IF(E39="","",IF(②選手情報入力!I47="","",IF(I39=1,VLOOKUP(②選手情報入力!I47,種目情報!$A$4:$C$21,3,FALSE),VLOOKUP(②選手情報入力!I47,種目情報!$E$4:$G$251,3,FALSE))))</f>
        <v/>
      </c>
      <c r="U39" s="32"/>
      <c r="Y39" s="32"/>
      <c r="AA39" t="str">
        <f>IF(E39="","",IF(②選手情報入力!O47="","",IF(I39=1,種目情報!$J$4,種目情報!$J$6)))</f>
        <v/>
      </c>
      <c r="AB39" t="str">
        <f>IF(E39="","",IF(②選手情報入力!O47="","",IF(I39=1,IF(②選手情報入力!$O$5="","",②選手情報入力!$O$5),IF(②選手情報入力!$O$6="","",②選手情報入力!$O$6))))</f>
        <v/>
      </c>
      <c r="AC39" t="str">
        <f>IF(E39="","",IF(②選手情報入力!O47="","",0))</f>
        <v/>
      </c>
      <c r="AD39" t="str">
        <f>IF(E39="","",IF(②選手情報入力!O47="","",2))</f>
        <v/>
      </c>
    </row>
    <row r="40" spans="1:30">
      <c r="A40" t="str">
        <f>IF(E40="","",I40*1000000+①団体情報入力!$D$3*1000+②選手情報入力!A48)</f>
        <v/>
      </c>
      <c r="B40" t="str">
        <f>IF(E40="","",①団体情報入力!$D$3)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0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1"/>
        <v/>
      </c>
      <c r="M40" t="str">
        <f t="shared" si="2"/>
        <v/>
      </c>
      <c r="O40" t="str">
        <f>IF(E40="","",IF(②選手情報入力!I48="","",IF(I40=1,VLOOKUP(②選手情報入力!I48,種目情報!$A$4:$B$221,2,FALSE),VLOOKUP(②選手情報入力!I48,種目情報!$E$4:$F$221,2,FALSE))))</f>
        <v/>
      </c>
      <c r="P40" t="str">
        <f>IF(E40="","",IF(②選手情報入力!J48="","",②選手情報入力!J48))</f>
        <v/>
      </c>
      <c r="Q40" s="32" t="str">
        <f>IF(E40="","",IF(②選手情報入力!I48="","",0))</f>
        <v/>
      </c>
      <c r="R40" t="str">
        <f>IF(E40="","",IF(②選手情報入力!I48="","",IF(I40=1,VLOOKUP(②選手情報入力!I48,種目情報!$A$4:$C$21,3,FALSE),VLOOKUP(②選手情報入力!I48,種目情報!$E$4:$G$251,3,FALSE))))</f>
        <v/>
      </c>
      <c r="U40" s="32"/>
      <c r="Y40" s="32"/>
      <c r="AA40" t="str">
        <f>IF(E40="","",IF(②選手情報入力!O48="","",IF(I40=1,種目情報!$J$4,種目情報!$J$6)))</f>
        <v/>
      </c>
      <c r="AB40" t="str">
        <f>IF(E40="","",IF(②選手情報入力!O48="","",IF(I40=1,IF(②選手情報入力!$O$5="","",②選手情報入力!$O$5),IF(②選手情報入力!$O$6="","",②選手情報入力!$O$6))))</f>
        <v/>
      </c>
      <c r="AC40" t="str">
        <f>IF(E40="","",IF(②選手情報入力!O48="","",0))</f>
        <v/>
      </c>
      <c r="AD40" t="str">
        <f>IF(E40="","",IF(②選手情報入力!O48="","",2))</f>
        <v/>
      </c>
    </row>
    <row r="41" spans="1:30">
      <c r="A41" t="str">
        <f>IF(E41="","",I41*1000000+①団体情報入力!$D$3*1000+②選手情報入力!A49)</f>
        <v/>
      </c>
      <c r="B41" t="str">
        <f>IF(E41="","",①団体情報入力!$D$3)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0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1"/>
        <v/>
      </c>
      <c r="M41" t="str">
        <f t="shared" si="2"/>
        <v/>
      </c>
      <c r="O41" t="str">
        <f>IF(E41="","",IF(②選手情報入力!I49="","",IF(I41=1,VLOOKUP(②選手情報入力!I49,種目情報!$A$4:$B$221,2,FALSE),VLOOKUP(②選手情報入力!I49,種目情報!$E$4:$F$221,2,FALSE))))</f>
        <v/>
      </c>
      <c r="P41" t="str">
        <f>IF(E41="","",IF(②選手情報入力!J49="","",②選手情報入力!J49))</f>
        <v/>
      </c>
      <c r="Q41" s="32" t="str">
        <f>IF(E41="","",IF(②選手情報入力!I49="","",0))</f>
        <v/>
      </c>
      <c r="R41" t="str">
        <f>IF(E41="","",IF(②選手情報入力!I49="","",IF(I41=1,VLOOKUP(②選手情報入力!I49,種目情報!$A$4:$C$21,3,FALSE),VLOOKUP(②選手情報入力!I49,種目情報!$E$4:$G$251,3,FALSE))))</f>
        <v/>
      </c>
      <c r="U41" s="32"/>
      <c r="Y41" s="32"/>
      <c r="AA41" t="str">
        <f>IF(E41="","",IF(②選手情報入力!O49="","",IF(I41=1,種目情報!$J$4,種目情報!$J$6)))</f>
        <v/>
      </c>
      <c r="AB41" t="str">
        <f>IF(E41="","",IF(②選手情報入力!O49="","",IF(I41=1,IF(②選手情報入力!$O$5="","",②選手情報入力!$O$5),IF(②選手情報入力!$O$6="","",②選手情報入力!$O$6))))</f>
        <v/>
      </c>
      <c r="AC41" t="str">
        <f>IF(E41="","",IF(②選手情報入力!O49="","",0))</f>
        <v/>
      </c>
      <c r="AD41" t="str">
        <f>IF(E41="","",IF(②選手情報入力!O49="","",2))</f>
        <v/>
      </c>
    </row>
    <row r="42" spans="1:30">
      <c r="A42" t="str">
        <f>IF(E42="","",I42*1000000+①団体情報入力!$D$3*1000+②選手情報入力!A50)</f>
        <v/>
      </c>
      <c r="B42" t="str">
        <f>IF(E42="","",①団体情報入力!$D$3)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0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1"/>
        <v/>
      </c>
      <c r="M42" t="str">
        <f t="shared" si="2"/>
        <v/>
      </c>
      <c r="O42" t="str">
        <f>IF(E42="","",IF(②選手情報入力!I50="","",IF(I42=1,VLOOKUP(②選手情報入力!I50,種目情報!$A$4:$B$221,2,FALSE),VLOOKUP(②選手情報入力!I50,種目情報!$E$4:$F$221,2,FALSE))))</f>
        <v/>
      </c>
      <c r="P42" t="str">
        <f>IF(E42="","",IF(②選手情報入力!J50="","",②選手情報入力!J50))</f>
        <v/>
      </c>
      <c r="Q42" s="32" t="str">
        <f>IF(E42="","",IF(②選手情報入力!I50="","",0))</f>
        <v/>
      </c>
      <c r="R42" t="str">
        <f>IF(E42="","",IF(②選手情報入力!I50="","",IF(I42=1,VLOOKUP(②選手情報入力!I50,種目情報!$A$4:$C$21,3,FALSE),VLOOKUP(②選手情報入力!I50,種目情報!$E$4:$G$251,3,FALSE))))</f>
        <v/>
      </c>
      <c r="U42" s="32"/>
      <c r="Y42" s="32"/>
      <c r="AA42" t="str">
        <f>IF(E42="","",IF(②選手情報入力!O50="","",IF(I42=1,種目情報!$J$4,種目情報!$J$6)))</f>
        <v/>
      </c>
      <c r="AB42" t="str">
        <f>IF(E42="","",IF(②選手情報入力!O50="","",IF(I42=1,IF(②選手情報入力!$O$5="","",②選手情報入力!$O$5),IF(②選手情報入力!$O$6="","",②選手情報入力!$O$6))))</f>
        <v/>
      </c>
      <c r="AC42" t="str">
        <f>IF(E42="","",IF(②選手情報入力!O50="","",0))</f>
        <v/>
      </c>
      <c r="AD42" t="str">
        <f>IF(E42="","",IF(②選手情報入力!O50="","",2))</f>
        <v/>
      </c>
    </row>
    <row r="43" spans="1:30">
      <c r="A43" t="str">
        <f>IF(E43="","",I43*1000000+①団体情報入力!$D$3*1000+②選手情報入力!A51)</f>
        <v/>
      </c>
      <c r="B43" t="str">
        <f>IF(E43="","",①団体情報入力!$D$3)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0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1"/>
        <v/>
      </c>
      <c r="M43" t="str">
        <f t="shared" si="2"/>
        <v/>
      </c>
      <c r="O43" t="str">
        <f>IF(E43="","",IF(②選手情報入力!I51="","",IF(I43=1,VLOOKUP(②選手情報入力!I51,種目情報!$A$4:$B$221,2,FALSE),VLOOKUP(②選手情報入力!I51,種目情報!$E$4:$F$221,2,FALSE))))</f>
        <v/>
      </c>
      <c r="P43" t="str">
        <f>IF(E43="","",IF(②選手情報入力!J51="","",②選手情報入力!J51))</f>
        <v/>
      </c>
      <c r="Q43" s="32" t="str">
        <f>IF(E43="","",IF(②選手情報入力!I51="","",0))</f>
        <v/>
      </c>
      <c r="R43" t="str">
        <f>IF(E43="","",IF(②選手情報入力!I51="","",IF(I43=1,VLOOKUP(②選手情報入力!I51,種目情報!$A$4:$C$21,3,FALSE),VLOOKUP(②選手情報入力!I51,種目情報!$E$4:$G$251,3,FALSE))))</f>
        <v/>
      </c>
      <c r="U43" s="32"/>
      <c r="Y43" s="32"/>
      <c r="AA43" t="str">
        <f>IF(E43="","",IF(②選手情報入力!O51="","",IF(I43=1,種目情報!$J$4,種目情報!$J$6)))</f>
        <v/>
      </c>
      <c r="AB43" t="str">
        <f>IF(E43="","",IF(②選手情報入力!O51="","",IF(I43=1,IF(②選手情報入力!$O$5="","",②選手情報入力!$O$5),IF(②選手情報入力!$O$6="","",②選手情報入力!$O$6))))</f>
        <v/>
      </c>
      <c r="AC43" t="str">
        <f>IF(E43="","",IF(②選手情報入力!O51="","",0))</f>
        <v/>
      </c>
      <c r="AD43" t="str">
        <f>IF(E43="","",IF(②選手情報入力!O51="","",2))</f>
        <v/>
      </c>
    </row>
    <row r="44" spans="1:30">
      <c r="A44" t="str">
        <f>IF(E44="","",I44*1000000+①団体情報入力!$D$3*1000+②選手情報入力!A52)</f>
        <v/>
      </c>
      <c r="B44" t="str">
        <f>IF(E44="","",①団体情報入力!$D$3)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0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1"/>
        <v/>
      </c>
      <c r="M44" t="str">
        <f t="shared" si="2"/>
        <v/>
      </c>
      <c r="O44" t="str">
        <f>IF(E44="","",IF(②選手情報入力!I52="","",IF(I44=1,VLOOKUP(②選手情報入力!I52,種目情報!$A$4:$B$221,2,FALSE),VLOOKUP(②選手情報入力!I52,種目情報!$E$4:$F$221,2,FALSE))))</f>
        <v/>
      </c>
      <c r="P44" t="str">
        <f>IF(E44="","",IF(②選手情報入力!J52="","",②選手情報入力!J52))</f>
        <v/>
      </c>
      <c r="Q44" s="32" t="str">
        <f>IF(E44="","",IF(②選手情報入力!I52="","",0))</f>
        <v/>
      </c>
      <c r="R44" t="str">
        <f>IF(E44="","",IF(②選手情報入力!I52="","",IF(I44=1,VLOOKUP(②選手情報入力!I52,種目情報!$A$4:$C$21,3,FALSE),VLOOKUP(②選手情報入力!I52,種目情報!$E$4:$G$251,3,FALSE))))</f>
        <v/>
      </c>
      <c r="U44" s="32"/>
      <c r="Y44" s="32"/>
      <c r="AA44" t="str">
        <f>IF(E44="","",IF(②選手情報入力!O52="","",IF(I44=1,種目情報!$J$4,種目情報!$J$6)))</f>
        <v/>
      </c>
      <c r="AB44" t="str">
        <f>IF(E44="","",IF(②選手情報入力!O52="","",IF(I44=1,IF(②選手情報入力!$O$5="","",②選手情報入力!$O$5),IF(②選手情報入力!$O$6="","",②選手情報入力!$O$6))))</f>
        <v/>
      </c>
      <c r="AC44" t="str">
        <f>IF(E44="","",IF(②選手情報入力!O52="","",0))</f>
        <v/>
      </c>
      <c r="AD44" t="str">
        <f>IF(E44="","",IF(②選手情報入力!O52="","",2))</f>
        <v/>
      </c>
    </row>
    <row r="45" spans="1:30">
      <c r="A45" t="str">
        <f>IF(E45="","",I45*1000000+①団体情報入力!$D$3*1000+②選手情報入力!A53)</f>
        <v/>
      </c>
      <c r="B45" t="str">
        <f>IF(E45="","",①団体情報入力!$D$3)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0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1"/>
        <v/>
      </c>
      <c r="M45" t="str">
        <f t="shared" si="2"/>
        <v/>
      </c>
      <c r="O45" t="str">
        <f>IF(E45="","",IF(②選手情報入力!I53="","",IF(I45=1,VLOOKUP(②選手情報入力!I53,種目情報!$A$4:$B$221,2,FALSE),VLOOKUP(②選手情報入力!I53,種目情報!$E$4:$F$221,2,FALSE))))</f>
        <v/>
      </c>
      <c r="P45" t="str">
        <f>IF(E45="","",IF(②選手情報入力!J53="","",②選手情報入力!J53))</f>
        <v/>
      </c>
      <c r="Q45" s="32" t="str">
        <f>IF(E45="","",IF(②選手情報入力!I53="","",0))</f>
        <v/>
      </c>
      <c r="R45" t="str">
        <f>IF(E45="","",IF(②選手情報入力!I53="","",IF(I45=1,VLOOKUP(②選手情報入力!I53,種目情報!$A$4:$C$21,3,FALSE),VLOOKUP(②選手情報入力!I53,種目情報!$E$4:$G$251,3,FALSE))))</f>
        <v/>
      </c>
      <c r="U45" s="32"/>
      <c r="Y45" s="32"/>
      <c r="AA45" t="str">
        <f>IF(E45="","",IF(②選手情報入力!O53="","",IF(I45=1,種目情報!$J$4,種目情報!$J$6)))</f>
        <v/>
      </c>
      <c r="AB45" t="str">
        <f>IF(E45="","",IF(②選手情報入力!O53="","",IF(I45=1,IF(②選手情報入力!$O$5="","",②選手情報入力!$O$5),IF(②選手情報入力!$O$6="","",②選手情報入力!$O$6))))</f>
        <v/>
      </c>
      <c r="AC45" t="str">
        <f>IF(E45="","",IF(②選手情報入力!O53="","",0))</f>
        <v/>
      </c>
      <c r="AD45" t="str">
        <f>IF(E45="","",IF(②選手情報入力!O53="","",2))</f>
        <v/>
      </c>
    </row>
    <row r="46" spans="1:30">
      <c r="A46" t="str">
        <f>IF(E46="","",I46*1000000+①団体情報入力!$D$3*1000+②選手情報入力!A54)</f>
        <v/>
      </c>
      <c r="B46" t="str">
        <f>IF(E46="","",①団体情報入力!$D$3)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0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1"/>
        <v/>
      </c>
      <c r="M46" t="str">
        <f t="shared" si="2"/>
        <v/>
      </c>
      <c r="O46" t="str">
        <f>IF(E46="","",IF(②選手情報入力!I54="","",IF(I46=1,VLOOKUP(②選手情報入力!I54,種目情報!$A$4:$B$221,2,FALSE),VLOOKUP(②選手情報入力!I54,種目情報!$E$4:$F$221,2,FALSE))))</f>
        <v/>
      </c>
      <c r="P46" t="str">
        <f>IF(E46="","",IF(②選手情報入力!J54="","",②選手情報入力!J54))</f>
        <v/>
      </c>
      <c r="Q46" s="32" t="str">
        <f>IF(E46="","",IF(②選手情報入力!I54="","",0))</f>
        <v/>
      </c>
      <c r="R46" t="str">
        <f>IF(E46="","",IF(②選手情報入力!I54="","",IF(I46=1,VLOOKUP(②選手情報入力!I54,種目情報!$A$4:$C$21,3,FALSE),VLOOKUP(②選手情報入力!I54,種目情報!$E$4:$G$251,3,FALSE))))</f>
        <v/>
      </c>
      <c r="U46" s="32"/>
      <c r="Y46" s="32"/>
      <c r="AA46" t="str">
        <f>IF(E46="","",IF(②選手情報入力!O54="","",IF(I46=1,種目情報!$J$4,種目情報!$J$6)))</f>
        <v/>
      </c>
      <c r="AB46" t="str">
        <f>IF(E46="","",IF(②選手情報入力!O54="","",IF(I46=1,IF(②選手情報入力!$O$5="","",②選手情報入力!$O$5),IF(②選手情報入力!$O$6="","",②選手情報入力!$O$6))))</f>
        <v/>
      </c>
      <c r="AC46" t="str">
        <f>IF(E46="","",IF(②選手情報入力!O54="","",0))</f>
        <v/>
      </c>
      <c r="AD46" t="str">
        <f>IF(E46="","",IF(②選手情報入力!O54="","",2))</f>
        <v/>
      </c>
    </row>
    <row r="47" spans="1:30">
      <c r="A47" t="str">
        <f>IF(E47="","",I47*1000000+①団体情報入力!$D$3*1000+②選手情報入力!A55)</f>
        <v/>
      </c>
      <c r="B47" t="str">
        <f>IF(E47="","",①団体情報入力!$D$3)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0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1"/>
        <v/>
      </c>
      <c r="M47" t="str">
        <f t="shared" si="2"/>
        <v/>
      </c>
      <c r="O47" t="str">
        <f>IF(E47="","",IF(②選手情報入力!I55="","",IF(I47=1,VLOOKUP(②選手情報入力!I55,種目情報!$A$4:$B$221,2,FALSE),VLOOKUP(②選手情報入力!I55,種目情報!$E$4:$F$221,2,FALSE))))</f>
        <v/>
      </c>
      <c r="P47" t="str">
        <f>IF(E47="","",IF(②選手情報入力!J55="","",②選手情報入力!J55))</f>
        <v/>
      </c>
      <c r="Q47" s="32" t="str">
        <f>IF(E47="","",IF(②選手情報入力!I55="","",0))</f>
        <v/>
      </c>
      <c r="R47" t="str">
        <f>IF(E47="","",IF(②選手情報入力!I55="","",IF(I47=1,VLOOKUP(②選手情報入力!I55,種目情報!$A$4:$C$21,3,FALSE),VLOOKUP(②選手情報入力!I55,種目情報!$E$4:$G$251,3,FALSE))))</f>
        <v/>
      </c>
      <c r="U47" s="32"/>
      <c r="Y47" s="32"/>
      <c r="AA47" t="str">
        <f>IF(E47="","",IF(②選手情報入力!O55="","",IF(I47=1,種目情報!$J$4,種目情報!#REF!)))</f>
        <v/>
      </c>
      <c r="AB47" t="str">
        <f>IF(E47="","",IF(②選手情報入力!O55="","",IF(I47=1,IF(②選手情報入力!$O$5="","",②選手情報入力!$O$5),IF(②選手情報入力!$O$6="","",②選手情報入力!$O$6))))</f>
        <v/>
      </c>
      <c r="AC47" t="str">
        <f>IF(E47="","",IF(②選手情報入力!O55="","",0))</f>
        <v/>
      </c>
      <c r="AD47" t="str">
        <f>IF(E47="","",IF(②選手情報入力!O55="","",2))</f>
        <v/>
      </c>
    </row>
    <row r="48" spans="1:30">
      <c r="A48" t="str">
        <f>IF(E48="","",I48*1000000+①団体情報入力!$D$3*1000+②選手情報入力!A56)</f>
        <v/>
      </c>
      <c r="B48" t="str">
        <f>IF(E48="","",①団体情報入力!$D$3)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0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1"/>
        <v/>
      </c>
      <c r="M48" t="str">
        <f t="shared" si="2"/>
        <v/>
      </c>
      <c r="O48" t="str">
        <f>IF(E48="","",IF(②選手情報入力!I56="","",IF(I48=1,VLOOKUP(②選手情報入力!I56,種目情報!$A$4:$B$221,2,FALSE),VLOOKUP(②選手情報入力!I56,種目情報!$E$4:$F$221,2,FALSE))))</f>
        <v/>
      </c>
      <c r="P48" t="str">
        <f>IF(E48="","",IF(②選手情報入力!J56="","",②選手情報入力!J56))</f>
        <v/>
      </c>
      <c r="Q48" s="32" t="str">
        <f>IF(E48="","",IF(②選手情報入力!I56="","",0))</f>
        <v/>
      </c>
      <c r="R48" t="str">
        <f>IF(E48="","",IF(②選手情報入力!I56="","",IF(I48=1,VLOOKUP(②選手情報入力!I56,種目情報!$A$4:$C$21,3,FALSE),VLOOKUP(②選手情報入力!I56,種目情報!$E$4:$G$251,3,FALSE))))</f>
        <v/>
      </c>
      <c r="U48" s="32"/>
      <c r="Y48" s="32"/>
      <c r="AA48" t="str">
        <f>IF(E48="","",IF(②選手情報入力!O56="","",IF(I48=1,種目情報!$J$4,種目情報!#REF!)))</f>
        <v/>
      </c>
      <c r="AB48" t="str">
        <f>IF(E48="","",IF(②選手情報入力!O56="","",IF(I48=1,IF(②選手情報入力!$O$5="","",②選手情報入力!$O$5),IF(②選手情報入力!$O$6="","",②選手情報入力!$O$6))))</f>
        <v/>
      </c>
      <c r="AC48" t="str">
        <f>IF(E48="","",IF(②選手情報入力!O56="","",0))</f>
        <v/>
      </c>
      <c r="AD48" t="str">
        <f>IF(E48="","",IF(②選手情報入力!O56="","",2))</f>
        <v/>
      </c>
    </row>
    <row r="49" spans="1:35">
      <c r="A49" t="str">
        <f>IF(E49="","",I49*1000000+①団体情報入力!$D$3*1000+②選手情報入力!A57)</f>
        <v/>
      </c>
      <c r="B49" t="str">
        <f>IF(E49="","",①団体情報入力!$D$3)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0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1"/>
        <v/>
      </c>
      <c r="M49" t="str">
        <f t="shared" si="2"/>
        <v/>
      </c>
      <c r="O49" t="str">
        <f>IF(E49="","",IF(②選手情報入力!I57="","",IF(I49=1,VLOOKUP(②選手情報入力!I57,種目情報!$A$4:$B$221,2,FALSE),VLOOKUP(②選手情報入力!I57,種目情報!$E$4:$F$221,2,FALSE))))</f>
        <v/>
      </c>
      <c r="P49" t="str">
        <f>IF(E49="","",IF(②選手情報入力!J57="","",②選手情報入力!J57))</f>
        <v/>
      </c>
      <c r="Q49" s="32" t="str">
        <f>IF(E49="","",IF(②選手情報入力!I57="","",0))</f>
        <v/>
      </c>
      <c r="R49" t="str">
        <f>IF(E49="","",IF(②選手情報入力!I57="","",IF(I49=1,VLOOKUP(②選手情報入力!I57,種目情報!$A$4:$C$21,3,FALSE),VLOOKUP(②選手情報入力!I57,種目情報!$E$4:$G$251,3,FALSE))))</f>
        <v/>
      </c>
      <c r="U49" s="32"/>
      <c r="Y49" s="32"/>
      <c r="AA49" t="str">
        <f>IF(E49="","",IF(②選手情報入力!O57="","",IF(I49=1,種目情報!$J$4,種目情報!#REF!)))</f>
        <v/>
      </c>
      <c r="AB49" t="str">
        <f>IF(E49="","",IF(②選手情報入力!O57="","",IF(I49=1,IF(②選手情報入力!$O$5="","",②選手情報入力!$O$5),IF(②選手情報入力!$O$6="","",②選手情報入力!$O$6))))</f>
        <v/>
      </c>
      <c r="AC49" t="str">
        <f>IF(E49="","",IF(②選手情報入力!O57="","",0))</f>
        <v/>
      </c>
      <c r="AD49" t="str">
        <f>IF(E49="","",IF(②選手情報入力!O57="","",2))</f>
        <v/>
      </c>
    </row>
    <row r="50" spans="1:3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M7"/>
  <sheetViews>
    <sheetView workbookViewId="0">
      <selection activeCell="J36" sqref="J36"/>
    </sheetView>
  </sheetViews>
  <sheetFormatPr defaultRowHeight="13.5"/>
  <cols>
    <col min="1" max="1" width="10" bestFit="1" customWidth="1"/>
    <col min="2" max="2" width="10.5" bestFit="1" customWidth="1"/>
    <col min="3" max="3" width="9.25" bestFit="1" customWidth="1"/>
    <col min="4" max="4" width="18.5" bestFit="1" customWidth="1"/>
    <col min="5" max="5" width="13.5" bestFit="1" customWidth="1"/>
    <col min="6" max="6" width="15.625" bestFit="1" customWidth="1"/>
    <col min="7" max="7" width="3.375" bestFit="1" customWidth="1"/>
    <col min="8" max="8" width="10.375" bestFit="1" customWidth="1"/>
    <col min="9" max="9" width="9.5" bestFit="1" customWidth="1"/>
    <col min="10" max="10" width="20.375" bestFit="1" customWidth="1"/>
    <col min="11" max="11" width="19.375" bestFit="1" customWidth="1"/>
    <col min="12" max="12" width="26.875" bestFit="1" customWidth="1"/>
    <col min="13" max="13" width="18.875" bestFit="1" customWidth="1"/>
  </cols>
  <sheetData>
    <row r="1" spans="1:13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2</v>
      </c>
      <c r="I1" t="s">
        <v>7</v>
      </c>
      <c r="J1" t="s">
        <v>61</v>
      </c>
      <c r="K1" t="s">
        <v>62</v>
      </c>
      <c r="L1" t="s">
        <v>63</v>
      </c>
      <c r="M1" t="s">
        <v>64</v>
      </c>
    </row>
    <row r="2" spans="1:13">
      <c r="A2" s="337" t="str">
        <f>IF(③リレー情報確認!O8="","",920000+①団体情報入力!$D$3*10)</f>
        <v/>
      </c>
      <c r="B2" s="337" t="str">
        <f>IF(A2="","",①団体情報入力!$D$3)</f>
        <v/>
      </c>
      <c r="C2" s="337" t="str">
        <f>IF(A2="","",③リレー情報確認!$J$1)</f>
        <v/>
      </c>
      <c r="D2" s="337" t="str">
        <f>IF(A2="","",③リレー情報確認!$P$1)</f>
        <v/>
      </c>
      <c r="E2" s="337"/>
      <c r="F2" s="337"/>
      <c r="G2" s="337">
        <v>1</v>
      </c>
      <c r="H2" s="337" t="str">
        <f>IF(A2="","",③リレー情報確認!Q8)</f>
        <v/>
      </c>
      <c r="I2" s="337" t="str">
        <f>IF(A2="","",③リレー情報確認!P8)</f>
        <v/>
      </c>
      <c r="J2" s="337" t="str">
        <f>IF(A2="","",種目情報!$J$6)</f>
        <v/>
      </c>
      <c r="K2" s="337" t="str">
        <f>IF(A2="","",③リレー情報確認!$R$8)</f>
        <v/>
      </c>
      <c r="L2" s="337" t="str">
        <f>IF(A2="","",0)</f>
        <v/>
      </c>
      <c r="M2" s="337" t="str">
        <f>IF(A2="","",種目情報!$K$6)</f>
        <v/>
      </c>
    </row>
    <row r="3" spans="1:13">
      <c r="A3" s="337" t="str">
        <f>IF(③リレー情報確認!O9="","",920000+①団体情報入力!$D$3*10)</f>
        <v/>
      </c>
      <c r="B3" s="337" t="str">
        <f>IF(A3="","",①団体情報入力!$D$3)</f>
        <v/>
      </c>
      <c r="C3" s="337" t="str">
        <f>IF(A3="","",③リレー情報確認!$J$1)</f>
        <v/>
      </c>
      <c r="D3" s="337" t="str">
        <f>IF(A3="","",③リレー情報確認!$P$1)</f>
        <v/>
      </c>
      <c r="E3" s="337"/>
      <c r="F3" s="337"/>
      <c r="G3" s="337">
        <v>2</v>
      </c>
      <c r="H3" s="337" t="str">
        <f>IF(A3="","",③リレー情報確認!Q9)</f>
        <v/>
      </c>
      <c r="I3" s="337" t="str">
        <f>IF(A3="","",③リレー情報確認!P9)</f>
        <v/>
      </c>
      <c r="J3" s="337" t="str">
        <f>IF(A3="","",種目情報!$J$6)</f>
        <v/>
      </c>
      <c r="K3" s="337" t="str">
        <f>IF(A3="","",③リレー情報確認!$R$8)</f>
        <v/>
      </c>
      <c r="L3" s="337" t="str">
        <f t="shared" ref="L3:L7" si="0">IF(A3="","",0)</f>
        <v/>
      </c>
      <c r="M3" s="337" t="str">
        <f>IF(A3="","",種目情報!$K$6)</f>
        <v/>
      </c>
    </row>
    <row r="4" spans="1:13">
      <c r="A4" s="337" t="str">
        <f>IF(③リレー情報確認!O10="","",920000+①団体情報入力!$D$3*10)</f>
        <v/>
      </c>
      <c r="B4" s="337" t="str">
        <f>IF(A4="","",①団体情報入力!$D$3)</f>
        <v/>
      </c>
      <c r="C4" s="337" t="str">
        <f>IF(A4="","",③リレー情報確認!$J$1)</f>
        <v/>
      </c>
      <c r="D4" s="337" t="str">
        <f>IF(A4="","",③リレー情報確認!$P$1)</f>
        <v/>
      </c>
      <c r="E4" s="337"/>
      <c r="F4" s="337"/>
      <c r="G4" s="337">
        <v>3</v>
      </c>
      <c r="H4" s="337" t="str">
        <f>IF(A4="","",③リレー情報確認!Q10)</f>
        <v/>
      </c>
      <c r="I4" s="337" t="str">
        <f>IF(A4="","",③リレー情報確認!P10)</f>
        <v/>
      </c>
      <c r="J4" s="337" t="str">
        <f>IF(A4="","",種目情報!$J$6)</f>
        <v/>
      </c>
      <c r="K4" s="337" t="str">
        <f>IF(A4="","",③リレー情報確認!$R$8)</f>
        <v/>
      </c>
      <c r="L4" s="337" t="str">
        <f t="shared" si="0"/>
        <v/>
      </c>
      <c r="M4" s="337" t="str">
        <f>IF(A4="","",種目情報!$K$6)</f>
        <v/>
      </c>
    </row>
    <row r="5" spans="1:13">
      <c r="A5" s="337" t="str">
        <f>IF(③リレー情報確認!O11="","",920000+①団体情報入力!$D$3*10)</f>
        <v/>
      </c>
      <c r="B5" s="337" t="str">
        <f>IF(A5="","",①団体情報入力!$D$3)</f>
        <v/>
      </c>
      <c r="C5" s="337" t="str">
        <f>IF(A5="","",③リレー情報確認!$J$1)</f>
        <v/>
      </c>
      <c r="D5" s="337" t="str">
        <f>IF(A5="","",③リレー情報確認!$P$1)</f>
        <v/>
      </c>
      <c r="E5" s="337"/>
      <c r="F5" s="337"/>
      <c r="G5" s="337">
        <v>4</v>
      </c>
      <c r="H5" s="337" t="str">
        <f>IF(A5="","",③リレー情報確認!Q11)</f>
        <v/>
      </c>
      <c r="I5" s="337" t="str">
        <f>IF(A5="","",③リレー情報確認!P11)</f>
        <v/>
      </c>
      <c r="J5" s="337" t="str">
        <f>IF(A5="","",種目情報!$J$6)</f>
        <v/>
      </c>
      <c r="K5" s="337" t="str">
        <f>IF(A5="","",③リレー情報確認!$R$8)</f>
        <v/>
      </c>
      <c r="L5" s="337" t="str">
        <f t="shared" si="0"/>
        <v/>
      </c>
      <c r="M5" s="337" t="str">
        <f>IF(A5="","",種目情報!$K$6)</f>
        <v/>
      </c>
    </row>
    <row r="6" spans="1:13">
      <c r="A6" s="337" t="str">
        <f>IF(③リレー情報確認!O12="","",920000+①団体情報入力!$D$3*10)</f>
        <v/>
      </c>
      <c r="B6" s="337" t="str">
        <f>IF(A6="","",①団体情報入力!$D$3)</f>
        <v/>
      </c>
      <c r="C6" s="337" t="str">
        <f>IF(A6="","",③リレー情報確認!$J$1)</f>
        <v/>
      </c>
      <c r="D6" s="337" t="str">
        <f>IF(A6="","",③リレー情報確認!$P$1)</f>
        <v/>
      </c>
      <c r="E6" s="337"/>
      <c r="F6" s="337"/>
      <c r="G6" s="337">
        <v>5</v>
      </c>
      <c r="H6" s="337" t="str">
        <f>IF(A6="","",③リレー情報確認!Q12)</f>
        <v/>
      </c>
      <c r="I6" s="337" t="str">
        <f>IF(A6="","",③リレー情報確認!P12)</f>
        <v/>
      </c>
      <c r="J6" s="337" t="str">
        <f>IF(A6="","",種目情報!$J$6)</f>
        <v/>
      </c>
      <c r="K6" s="337" t="str">
        <f>IF(A6="","",③リレー情報確認!$R$8)</f>
        <v/>
      </c>
      <c r="L6" s="337" t="str">
        <f t="shared" si="0"/>
        <v/>
      </c>
      <c r="M6" s="337" t="str">
        <f>IF(A6="","",種目情報!$K$6)</f>
        <v/>
      </c>
    </row>
    <row r="7" spans="1:13">
      <c r="A7" s="337" t="str">
        <f>IF(③リレー情報確認!O13="","",920000+①団体情報入力!$D$3*10)</f>
        <v/>
      </c>
      <c r="B7" s="337" t="str">
        <f>IF(A7="","",①団体情報入力!$D$3)</f>
        <v/>
      </c>
      <c r="C7" s="337" t="str">
        <f>IF(A7="","",③リレー情報確認!$J$1)</f>
        <v/>
      </c>
      <c r="D7" s="337" t="str">
        <f>IF(A7="","",③リレー情報確認!$P$1)</f>
        <v/>
      </c>
      <c r="E7" s="337"/>
      <c r="F7" s="337"/>
      <c r="G7" s="337">
        <v>6</v>
      </c>
      <c r="H7" s="337" t="str">
        <f>IF(A7="","",③リレー情報確認!Q13)</f>
        <v/>
      </c>
      <c r="I7" s="337" t="str">
        <f>IF(A7="","",③リレー情報確認!P13)</f>
        <v/>
      </c>
      <c r="J7" s="337" t="str">
        <f>IF(A7="","",種目情報!$J$6)</f>
        <v/>
      </c>
      <c r="K7" s="337" t="str">
        <f>IF(A7="","",③リレー情報確認!$R$8)</f>
        <v/>
      </c>
      <c r="L7" s="337" t="str">
        <f t="shared" si="0"/>
        <v/>
      </c>
      <c r="M7" s="337" t="str">
        <f>IF(A7="","",種目情報!$K$6)</f>
        <v/>
      </c>
    </row>
  </sheetData>
  <phoneticPr fontId="4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6" tint="0.59999389629810485"/>
  </sheetPr>
  <dimension ref="A1:M223"/>
  <sheetViews>
    <sheetView workbookViewId="0">
      <selection activeCell="D23" sqref="D23"/>
    </sheetView>
  </sheetViews>
  <sheetFormatPr defaultColWidth="9" defaultRowHeight="13.5"/>
  <cols>
    <col min="1" max="1" width="5.875" style="182" customWidth="1"/>
    <col min="2" max="2" width="19.5" style="182" customWidth="1"/>
    <col min="3" max="3" width="5.875" style="182" customWidth="1"/>
    <col min="4" max="4" width="19.5" style="182" customWidth="1"/>
    <col min="5" max="5" width="5.875" style="182" customWidth="1"/>
    <col min="6" max="6" width="19.5" style="182" customWidth="1"/>
    <col min="7" max="7" width="5.875" style="182" customWidth="1"/>
    <col min="8" max="8" width="19.5" style="182" customWidth="1"/>
    <col min="9" max="9" width="4.5" style="182" customWidth="1"/>
    <col min="10" max="10" width="16.25" style="182" customWidth="1"/>
    <col min="11" max="12" width="9" style="182" customWidth="1"/>
    <col min="13" max="13" width="25.5" style="182" customWidth="1"/>
    <col min="14" max="14" width="11.625" style="182" customWidth="1"/>
    <col min="15" max="21" width="9" style="182" customWidth="1"/>
    <col min="22" max="16384" width="9" style="182"/>
  </cols>
  <sheetData>
    <row r="1" spans="1:13" ht="17.25">
      <c r="A1" s="181" t="s">
        <v>185</v>
      </c>
    </row>
    <row r="2" spans="1:13" ht="18" thickBot="1">
      <c r="A2" s="181"/>
    </row>
    <row r="3" spans="1:13" ht="28.9" customHeight="1">
      <c r="B3" s="389" t="s">
        <v>172</v>
      </c>
      <c r="C3" s="390"/>
      <c r="D3" s="386"/>
      <c r="E3" s="387"/>
      <c r="F3" s="388"/>
      <c r="G3" s="183" t="s">
        <v>173</v>
      </c>
    </row>
    <row r="4" spans="1:13" ht="28.9" customHeight="1">
      <c r="B4" s="389" t="s">
        <v>175</v>
      </c>
      <c r="C4" s="390"/>
      <c r="D4" s="391"/>
      <c r="E4" s="392"/>
      <c r="F4" s="393"/>
      <c r="G4" s="184" t="s">
        <v>224</v>
      </c>
      <c r="H4" s="109"/>
    </row>
    <row r="5" spans="1:13" ht="28.9" customHeight="1">
      <c r="B5" s="389" t="s">
        <v>176</v>
      </c>
      <c r="C5" s="390"/>
      <c r="D5" s="394"/>
      <c r="E5" s="395"/>
      <c r="F5" s="396"/>
      <c r="G5" s="184" t="s">
        <v>223</v>
      </c>
      <c r="H5" s="109"/>
    </row>
    <row r="6" spans="1:13" ht="28.9" customHeight="1">
      <c r="B6" s="389" t="s">
        <v>174</v>
      </c>
      <c r="C6" s="390"/>
      <c r="D6" s="394"/>
      <c r="E6" s="395"/>
      <c r="F6" s="396"/>
      <c r="G6" s="184" t="s">
        <v>225</v>
      </c>
    </row>
    <row r="7" spans="1:13" ht="28.9" customHeight="1">
      <c r="B7" s="389" t="s">
        <v>171</v>
      </c>
      <c r="C7" s="390"/>
      <c r="D7" s="397"/>
      <c r="E7" s="398"/>
      <c r="F7" s="399"/>
      <c r="G7" s="184" t="s">
        <v>86</v>
      </c>
    </row>
    <row r="8" spans="1:13" ht="28.9" customHeight="1" thickBot="1">
      <c r="B8" s="389" t="s">
        <v>36</v>
      </c>
      <c r="C8" s="390"/>
      <c r="D8" s="383"/>
      <c r="E8" s="384"/>
      <c r="F8" s="385"/>
      <c r="G8" s="184" t="s">
        <v>110</v>
      </c>
      <c r="I8" s="109"/>
    </row>
    <row r="9" spans="1:13" ht="30" customHeight="1" thickBot="1">
      <c r="A9" s="185"/>
      <c r="B9" s="381" t="s">
        <v>189</v>
      </c>
      <c r="C9" s="382"/>
      <c r="D9" s="163"/>
      <c r="E9" s="164"/>
      <c r="F9" s="186"/>
      <c r="G9" s="185"/>
      <c r="H9" s="186"/>
      <c r="M9" s="133"/>
    </row>
    <row r="10" spans="1:13" ht="23.45" customHeight="1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M10" s="133"/>
    </row>
    <row r="11" spans="1:13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M11" s="133"/>
    </row>
    <row r="12" spans="1:13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M12" s="133"/>
    </row>
    <row r="13" spans="1:13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M13" s="133"/>
    </row>
    <row r="14" spans="1:13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M14" s="133"/>
    </row>
    <row r="15" spans="1:13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M15" s="133"/>
    </row>
    <row r="16" spans="1:13">
      <c r="A16" s="185"/>
      <c r="B16" s="185"/>
      <c r="C16" s="185"/>
      <c r="D16" s="185"/>
      <c r="E16" s="185"/>
      <c r="F16" s="185"/>
      <c r="G16" s="185"/>
      <c r="H16" s="185"/>
      <c r="I16" s="185"/>
      <c r="J16" s="185"/>
      <c r="M16" s="133"/>
    </row>
    <row r="17" spans="1:13">
      <c r="A17" s="185"/>
      <c r="B17" s="185"/>
      <c r="C17" s="185"/>
      <c r="D17" s="185"/>
      <c r="E17" s="185"/>
      <c r="F17" s="185"/>
      <c r="G17" s="185"/>
      <c r="H17" s="185"/>
      <c r="I17" s="185"/>
      <c r="J17" s="185"/>
      <c r="M17" s="133"/>
    </row>
    <row r="18" spans="1:13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M18" s="133"/>
    </row>
    <row r="19" spans="1:13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M19" s="133"/>
    </row>
    <row r="20" spans="1:13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M20" s="133"/>
    </row>
    <row r="21" spans="1:13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M21" s="133"/>
    </row>
    <row r="22" spans="1:13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M22" s="133"/>
    </row>
    <row r="23" spans="1:13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M23" s="133"/>
    </row>
    <row r="24" spans="1:13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M24" s="133"/>
    </row>
    <row r="25" spans="1:13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M25" s="133"/>
    </row>
    <row r="26" spans="1:13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M26" s="133"/>
    </row>
    <row r="27" spans="1:13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M27" s="133"/>
    </row>
    <row r="28" spans="1:13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M28" s="133"/>
    </row>
    <row r="29" spans="1:13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M29" s="133"/>
    </row>
    <row r="30" spans="1:13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M30" s="133"/>
    </row>
    <row r="31" spans="1:13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M31" s="133"/>
    </row>
    <row r="32" spans="1:13">
      <c r="A32" s="185"/>
      <c r="B32" s="185"/>
      <c r="C32" s="185"/>
      <c r="D32" s="185"/>
      <c r="E32" s="185"/>
      <c r="F32" s="185"/>
      <c r="G32" s="185"/>
      <c r="H32" s="185"/>
      <c r="M32" s="133"/>
    </row>
    <row r="33" spans="1:13">
      <c r="A33" s="185"/>
      <c r="B33" s="185"/>
      <c r="C33" s="185"/>
      <c r="D33" s="185"/>
      <c r="E33" s="185"/>
      <c r="F33" s="185"/>
      <c r="G33" s="185"/>
      <c r="H33" s="185"/>
      <c r="M33" s="133"/>
    </row>
    <row r="34" spans="1:13">
      <c r="A34" s="185"/>
      <c r="B34" s="185"/>
      <c r="C34" s="185"/>
      <c r="D34" s="185"/>
      <c r="E34" s="185"/>
      <c r="F34" s="185"/>
      <c r="G34" s="185"/>
      <c r="H34" s="185"/>
      <c r="M34" s="133"/>
    </row>
    <row r="35" spans="1:13">
      <c r="A35" s="185"/>
      <c r="B35" s="185"/>
      <c r="C35" s="185"/>
      <c r="D35" s="185"/>
      <c r="E35" s="185"/>
      <c r="F35" s="185"/>
      <c r="G35" s="185"/>
      <c r="H35" s="185"/>
      <c r="M35" s="133"/>
    </row>
    <row r="36" spans="1:13">
      <c r="A36" s="185"/>
      <c r="B36" s="185"/>
      <c r="C36" s="185"/>
      <c r="D36" s="185"/>
      <c r="E36" s="185"/>
      <c r="F36" s="185"/>
      <c r="G36" s="185"/>
      <c r="H36" s="185"/>
      <c r="M36" s="133"/>
    </row>
    <row r="37" spans="1:13">
      <c r="A37" s="185"/>
      <c r="B37" s="185"/>
      <c r="C37" s="185"/>
      <c r="D37" s="185"/>
      <c r="E37" s="185"/>
      <c r="F37" s="185"/>
      <c r="G37" s="185"/>
      <c r="H37" s="185"/>
      <c r="M37" s="133"/>
    </row>
    <row r="38" spans="1:13">
      <c r="A38" s="185"/>
      <c r="B38" s="185"/>
      <c r="C38" s="185"/>
      <c r="D38" s="185"/>
      <c r="E38" s="185"/>
      <c r="F38" s="185"/>
      <c r="G38" s="185"/>
      <c r="H38" s="185"/>
      <c r="M38" s="133"/>
    </row>
    <row r="39" spans="1:13">
      <c r="A39" s="185"/>
      <c r="B39" s="185"/>
      <c r="C39" s="185"/>
      <c r="D39" s="185"/>
      <c r="E39" s="185"/>
      <c r="F39" s="185"/>
      <c r="G39" s="185"/>
      <c r="H39" s="185"/>
      <c r="M39" s="133"/>
    </row>
    <row r="40" spans="1:13">
      <c r="A40" s="185"/>
      <c r="B40" s="185"/>
      <c r="C40" s="185"/>
      <c r="D40" s="185"/>
      <c r="E40" s="185"/>
      <c r="F40" s="185"/>
      <c r="G40" s="185"/>
      <c r="H40" s="185"/>
      <c r="M40" s="133"/>
    </row>
    <row r="41" spans="1:13">
      <c r="A41" s="185"/>
      <c r="B41" s="185"/>
      <c r="C41" s="185"/>
      <c r="D41" s="185"/>
      <c r="E41" s="185"/>
      <c r="F41" s="185"/>
      <c r="G41" s="185"/>
      <c r="H41" s="185"/>
      <c r="M41" s="133"/>
    </row>
    <row r="42" spans="1:13">
      <c r="A42" s="185"/>
      <c r="B42" s="185"/>
      <c r="C42" s="185"/>
      <c r="D42" s="185"/>
      <c r="E42" s="185"/>
      <c r="F42" s="185"/>
      <c r="G42" s="185"/>
      <c r="H42" s="185"/>
      <c r="M42" s="133"/>
    </row>
    <row r="43" spans="1:13">
      <c r="A43" s="185"/>
      <c r="B43" s="185"/>
      <c r="C43" s="185"/>
      <c r="D43" s="185"/>
      <c r="E43" s="185"/>
      <c r="F43" s="185"/>
      <c r="G43" s="185"/>
      <c r="H43" s="185"/>
      <c r="M43" s="133"/>
    </row>
    <row r="44" spans="1:13">
      <c r="A44" s="185"/>
      <c r="B44" s="185"/>
      <c r="C44" s="185"/>
      <c r="D44" s="185"/>
      <c r="E44" s="185"/>
      <c r="F44" s="185"/>
      <c r="G44" s="185"/>
      <c r="H44" s="185"/>
      <c r="M44" s="133"/>
    </row>
    <row r="45" spans="1:13">
      <c r="A45" s="185"/>
      <c r="B45" s="185"/>
      <c r="C45" s="185"/>
      <c r="D45" s="185"/>
      <c r="E45" s="185"/>
      <c r="F45" s="185"/>
      <c r="G45" s="185"/>
      <c r="H45" s="185"/>
      <c r="M45" s="133"/>
    </row>
    <row r="46" spans="1:13">
      <c r="A46" s="185"/>
      <c r="B46" s="185"/>
      <c r="C46" s="185"/>
      <c r="D46" s="185"/>
      <c r="E46" s="185"/>
      <c r="F46" s="185"/>
      <c r="G46" s="185"/>
      <c r="H46" s="185"/>
      <c r="M46" s="133"/>
    </row>
    <row r="47" spans="1:13">
      <c r="A47" s="185"/>
      <c r="B47" s="185"/>
      <c r="C47" s="185"/>
      <c r="D47" s="185"/>
      <c r="E47" s="185"/>
      <c r="F47" s="185"/>
      <c r="G47" s="185"/>
      <c r="H47" s="185"/>
      <c r="M47" s="133"/>
    </row>
    <row r="48" spans="1:13">
      <c r="A48" s="185"/>
      <c r="B48" s="185"/>
      <c r="C48" s="185"/>
      <c r="D48" s="185"/>
      <c r="E48" s="185"/>
      <c r="F48" s="185"/>
      <c r="G48" s="185"/>
      <c r="H48" s="185"/>
      <c r="M48" s="133"/>
    </row>
    <row r="49" spans="1:13">
      <c r="A49" s="185"/>
      <c r="B49" s="185"/>
      <c r="C49" s="185"/>
      <c r="D49" s="185"/>
      <c r="E49" s="185"/>
      <c r="F49" s="185"/>
      <c r="G49" s="185"/>
      <c r="H49" s="185"/>
      <c r="M49" s="133"/>
    </row>
    <row r="50" spans="1:13">
      <c r="A50" s="185"/>
      <c r="B50" s="185"/>
      <c r="C50" s="185"/>
      <c r="D50" s="185"/>
      <c r="E50" s="185"/>
      <c r="F50" s="185"/>
      <c r="G50" s="185"/>
      <c r="H50" s="185"/>
      <c r="M50" s="133"/>
    </row>
    <row r="51" spans="1:13">
      <c r="A51" s="185"/>
      <c r="B51" s="185"/>
      <c r="C51" s="185"/>
      <c r="D51" s="185"/>
      <c r="E51" s="185"/>
      <c r="F51" s="185"/>
      <c r="G51" s="185"/>
      <c r="H51" s="185"/>
      <c r="M51" s="133"/>
    </row>
    <row r="52" spans="1:13">
      <c r="A52" s="185"/>
      <c r="B52" s="185"/>
      <c r="C52" s="185"/>
      <c r="D52" s="185"/>
      <c r="E52" s="185"/>
      <c r="F52" s="185"/>
      <c r="G52" s="185"/>
      <c r="H52" s="185"/>
      <c r="M52" s="133"/>
    </row>
    <row r="53" spans="1:13">
      <c r="A53" s="185"/>
      <c r="B53" s="185"/>
      <c r="C53" s="185"/>
      <c r="D53" s="185"/>
      <c r="E53" s="185"/>
      <c r="F53" s="185"/>
      <c r="G53" s="185"/>
      <c r="H53" s="185"/>
      <c r="M53" s="133"/>
    </row>
    <row r="54" spans="1:13">
      <c r="A54" s="185"/>
      <c r="B54" s="185"/>
      <c r="C54" s="185"/>
      <c r="D54" s="185"/>
      <c r="E54" s="185"/>
      <c r="F54" s="185"/>
      <c r="G54" s="185"/>
      <c r="H54" s="185"/>
      <c r="M54" s="133"/>
    </row>
    <row r="55" spans="1:13">
      <c r="A55" s="185"/>
      <c r="B55" s="185"/>
      <c r="C55" s="185"/>
      <c r="D55" s="185"/>
      <c r="E55" s="185"/>
      <c r="F55" s="185"/>
      <c r="G55" s="185"/>
      <c r="H55" s="185"/>
      <c r="M55" s="133"/>
    </row>
    <row r="56" spans="1:13">
      <c r="A56" s="185"/>
      <c r="B56" s="185"/>
      <c r="C56" s="185"/>
      <c r="D56" s="185"/>
      <c r="E56" s="185"/>
      <c r="F56" s="185"/>
      <c r="G56" s="185"/>
      <c r="H56" s="185"/>
      <c r="M56" s="133"/>
    </row>
    <row r="57" spans="1:13">
      <c r="A57" s="185"/>
      <c r="B57" s="185"/>
      <c r="C57" s="185"/>
      <c r="D57" s="185"/>
      <c r="E57" s="185"/>
      <c r="F57" s="185"/>
      <c r="G57" s="185"/>
      <c r="H57" s="185"/>
      <c r="M57" s="133"/>
    </row>
    <row r="58" spans="1:13">
      <c r="A58" s="185"/>
      <c r="B58" s="185"/>
      <c r="C58" s="185"/>
      <c r="D58" s="185"/>
      <c r="E58" s="185"/>
      <c r="F58" s="185"/>
      <c r="G58" s="185"/>
      <c r="H58" s="185"/>
      <c r="M58" s="133"/>
    </row>
    <row r="59" spans="1:13">
      <c r="A59" s="185"/>
      <c r="B59" s="185"/>
      <c r="C59" s="185"/>
      <c r="D59" s="185"/>
      <c r="E59" s="185"/>
      <c r="F59" s="185"/>
      <c r="G59" s="185"/>
      <c r="H59" s="185"/>
    </row>
    <row r="60" spans="1:13">
      <c r="A60" s="185"/>
      <c r="B60" s="185"/>
      <c r="C60" s="185"/>
      <c r="D60" s="185"/>
      <c r="E60" s="185"/>
      <c r="F60" s="185"/>
      <c r="G60" s="185"/>
      <c r="H60" s="185"/>
    </row>
    <row r="61" spans="1:13">
      <c r="A61" s="185"/>
      <c r="B61" s="185"/>
      <c r="C61" s="185"/>
      <c r="D61" s="185"/>
      <c r="E61" s="185"/>
      <c r="F61" s="185"/>
      <c r="G61" s="185"/>
      <c r="H61" s="185"/>
    </row>
    <row r="62" spans="1:13">
      <c r="A62" s="185"/>
      <c r="B62" s="185"/>
      <c r="C62" s="185"/>
      <c r="D62" s="185"/>
      <c r="E62" s="185"/>
      <c r="F62" s="185"/>
      <c r="G62" s="185"/>
      <c r="H62" s="185"/>
    </row>
    <row r="63" spans="1:13">
      <c r="A63" s="185"/>
      <c r="B63" s="185"/>
      <c r="C63" s="185"/>
      <c r="D63" s="185"/>
      <c r="E63" s="185"/>
      <c r="F63" s="185"/>
      <c r="G63" s="185"/>
      <c r="H63" s="185"/>
    </row>
    <row r="64" spans="1:13">
      <c r="A64" s="185"/>
      <c r="B64" s="185"/>
      <c r="C64" s="185"/>
      <c r="D64" s="185"/>
      <c r="E64" s="185"/>
      <c r="F64" s="185"/>
      <c r="G64" s="185"/>
      <c r="H64" s="185"/>
    </row>
    <row r="65" spans="1:8">
      <c r="A65" s="185"/>
      <c r="B65" s="185"/>
      <c r="C65" s="185"/>
      <c r="D65" s="185"/>
      <c r="E65" s="185"/>
      <c r="F65" s="185"/>
      <c r="G65" s="185"/>
      <c r="H65" s="185"/>
    </row>
    <row r="66" spans="1:8">
      <c r="A66" s="185"/>
      <c r="B66" s="185"/>
      <c r="C66" s="185"/>
      <c r="D66" s="185"/>
      <c r="E66" s="185"/>
      <c r="F66" s="185"/>
      <c r="G66" s="185"/>
      <c r="H66" s="185"/>
    </row>
    <row r="67" spans="1:8">
      <c r="A67" s="185"/>
      <c r="B67" s="185"/>
      <c r="C67" s="185"/>
      <c r="D67" s="185"/>
      <c r="E67" s="185"/>
      <c r="F67" s="185"/>
      <c r="G67" s="185"/>
      <c r="H67" s="185"/>
    </row>
    <row r="68" spans="1:8">
      <c r="A68" s="185"/>
      <c r="B68" s="185"/>
      <c r="C68" s="185"/>
      <c r="D68" s="185"/>
      <c r="E68" s="185"/>
      <c r="F68" s="185"/>
      <c r="G68" s="185"/>
      <c r="H68" s="185"/>
    </row>
    <row r="69" spans="1:8">
      <c r="A69" s="185"/>
      <c r="B69" s="185"/>
      <c r="C69" s="185"/>
      <c r="D69" s="185"/>
      <c r="E69" s="185"/>
      <c r="F69" s="185"/>
      <c r="G69" s="185"/>
      <c r="H69" s="185"/>
    </row>
    <row r="70" spans="1:8">
      <c r="A70" s="185"/>
      <c r="B70" s="185"/>
      <c r="C70" s="185"/>
      <c r="D70" s="185"/>
      <c r="E70" s="185"/>
      <c r="F70" s="185"/>
      <c r="G70" s="185"/>
      <c r="H70" s="185"/>
    </row>
    <row r="71" spans="1:8">
      <c r="A71" s="185"/>
      <c r="B71" s="185"/>
      <c r="C71" s="185"/>
      <c r="D71" s="185"/>
      <c r="E71" s="185"/>
      <c r="F71" s="185"/>
      <c r="G71" s="185"/>
      <c r="H71" s="185"/>
    </row>
    <row r="72" spans="1:8">
      <c r="A72" s="185"/>
      <c r="B72" s="185"/>
      <c r="C72" s="185"/>
      <c r="D72" s="185"/>
      <c r="E72" s="185"/>
      <c r="F72" s="185"/>
      <c r="G72" s="185"/>
      <c r="H72" s="185"/>
    </row>
    <row r="73" spans="1:8">
      <c r="A73" s="185"/>
      <c r="B73" s="185"/>
      <c r="C73" s="185"/>
      <c r="D73" s="185"/>
      <c r="E73" s="185"/>
      <c r="F73" s="185"/>
      <c r="G73" s="185"/>
      <c r="H73" s="185"/>
    </row>
    <row r="74" spans="1:8">
      <c r="A74" s="185"/>
      <c r="B74" s="185"/>
      <c r="C74" s="185"/>
      <c r="D74" s="185"/>
      <c r="E74" s="185"/>
      <c r="F74" s="185"/>
      <c r="G74" s="185"/>
      <c r="H74" s="185"/>
    </row>
    <row r="75" spans="1:8">
      <c r="A75" s="185"/>
      <c r="B75" s="185"/>
      <c r="C75" s="185"/>
      <c r="D75" s="185"/>
      <c r="E75" s="185"/>
      <c r="F75" s="185"/>
      <c r="G75" s="185"/>
      <c r="H75" s="185"/>
    </row>
    <row r="76" spans="1:8">
      <c r="A76" s="185"/>
      <c r="B76" s="185"/>
      <c r="C76" s="185"/>
      <c r="D76" s="185"/>
      <c r="E76" s="185"/>
      <c r="F76" s="185"/>
      <c r="G76" s="185"/>
      <c r="H76" s="185"/>
    </row>
    <row r="77" spans="1:8">
      <c r="A77" s="185"/>
      <c r="B77" s="185"/>
      <c r="C77" s="185"/>
      <c r="D77" s="185"/>
      <c r="E77" s="185"/>
      <c r="F77" s="185"/>
      <c r="G77" s="185"/>
      <c r="H77" s="185"/>
    </row>
    <row r="78" spans="1:8">
      <c r="A78" s="185"/>
      <c r="B78" s="185"/>
      <c r="C78" s="185"/>
      <c r="D78" s="185"/>
      <c r="E78" s="185"/>
      <c r="F78" s="185"/>
      <c r="G78" s="185"/>
      <c r="H78" s="185"/>
    </row>
    <row r="79" spans="1:8">
      <c r="A79" s="185"/>
      <c r="B79" s="185"/>
      <c r="C79" s="185"/>
      <c r="D79" s="185"/>
      <c r="E79" s="185"/>
      <c r="F79" s="185"/>
      <c r="G79" s="185"/>
      <c r="H79" s="185"/>
    </row>
    <row r="80" spans="1:8">
      <c r="A80" s="185"/>
      <c r="B80" s="185"/>
      <c r="C80" s="185"/>
      <c r="D80" s="185"/>
      <c r="E80" s="185"/>
      <c r="F80" s="185"/>
      <c r="G80" s="185"/>
      <c r="H80" s="185"/>
    </row>
    <row r="81" spans="1:8">
      <c r="A81" s="185"/>
      <c r="B81" s="185"/>
      <c r="C81" s="185"/>
      <c r="D81" s="185"/>
      <c r="E81" s="185"/>
      <c r="F81" s="185"/>
      <c r="G81" s="185"/>
      <c r="H81" s="185"/>
    </row>
    <row r="82" spans="1:8">
      <c r="A82" s="185"/>
      <c r="B82" s="185"/>
      <c r="C82" s="185"/>
      <c r="D82" s="185"/>
      <c r="E82" s="185"/>
      <c r="F82" s="185"/>
      <c r="G82" s="185"/>
      <c r="H82" s="185"/>
    </row>
    <row r="83" spans="1:8">
      <c r="A83" s="185"/>
      <c r="B83" s="185"/>
      <c r="C83" s="185"/>
      <c r="D83" s="185"/>
      <c r="E83" s="185"/>
      <c r="F83" s="185"/>
      <c r="G83" s="185"/>
      <c r="H83" s="185"/>
    </row>
    <row r="84" spans="1:8">
      <c r="A84" s="185"/>
      <c r="B84" s="185"/>
      <c r="C84" s="185"/>
      <c r="D84" s="185"/>
      <c r="E84" s="185"/>
      <c r="F84" s="185"/>
      <c r="G84" s="185"/>
      <c r="H84" s="185"/>
    </row>
    <row r="85" spans="1:8">
      <c r="A85" s="185"/>
      <c r="B85" s="185"/>
      <c r="C85" s="185"/>
      <c r="D85" s="185"/>
      <c r="E85" s="185"/>
      <c r="F85" s="185"/>
      <c r="G85" s="185"/>
      <c r="H85" s="185"/>
    </row>
    <row r="86" spans="1:8">
      <c r="A86" s="185"/>
      <c r="B86" s="185"/>
      <c r="C86" s="185"/>
      <c r="D86" s="185"/>
      <c r="E86" s="185"/>
      <c r="F86" s="185"/>
      <c r="G86" s="185"/>
      <c r="H86" s="185"/>
    </row>
    <row r="87" spans="1:8">
      <c r="A87" s="185"/>
      <c r="B87" s="185"/>
      <c r="C87" s="185"/>
      <c r="D87" s="185"/>
      <c r="E87" s="185"/>
      <c r="F87" s="185"/>
      <c r="G87" s="185"/>
      <c r="H87" s="185"/>
    </row>
    <row r="88" spans="1:8">
      <c r="A88" s="185"/>
      <c r="B88" s="185"/>
      <c r="C88" s="185"/>
      <c r="D88" s="185"/>
      <c r="E88" s="185"/>
      <c r="F88" s="185"/>
      <c r="G88" s="185"/>
      <c r="H88" s="185"/>
    </row>
    <row r="89" spans="1:8">
      <c r="A89" s="185"/>
      <c r="B89" s="185"/>
      <c r="C89" s="185"/>
      <c r="D89" s="185"/>
      <c r="E89" s="185"/>
      <c r="F89" s="185"/>
      <c r="G89" s="185"/>
      <c r="H89" s="185"/>
    </row>
    <row r="90" spans="1:8">
      <c r="A90" s="185"/>
      <c r="B90" s="185"/>
      <c r="C90" s="185"/>
      <c r="D90" s="185"/>
      <c r="E90" s="185"/>
      <c r="F90" s="185"/>
      <c r="G90" s="185"/>
      <c r="H90" s="185"/>
    </row>
    <row r="91" spans="1:8">
      <c r="A91" s="185"/>
      <c r="B91" s="185"/>
      <c r="C91" s="185"/>
      <c r="D91" s="185"/>
      <c r="E91" s="185"/>
      <c r="F91" s="185"/>
      <c r="G91" s="185"/>
      <c r="H91" s="185"/>
    </row>
    <row r="92" spans="1:8">
      <c r="A92" s="185"/>
      <c r="B92" s="185"/>
      <c r="C92" s="185"/>
      <c r="D92" s="185"/>
      <c r="E92" s="185"/>
      <c r="F92" s="185"/>
      <c r="G92" s="185"/>
      <c r="H92" s="185"/>
    </row>
    <row r="93" spans="1:8">
      <c r="A93" s="185"/>
      <c r="B93" s="185"/>
      <c r="C93" s="185"/>
      <c r="D93" s="185"/>
      <c r="E93" s="185"/>
      <c r="F93" s="185"/>
      <c r="G93" s="185"/>
      <c r="H93" s="185"/>
    </row>
    <row r="94" spans="1:8">
      <c r="A94" s="185"/>
      <c r="B94" s="185"/>
      <c r="C94" s="185"/>
      <c r="D94" s="185"/>
      <c r="E94" s="185"/>
      <c r="F94" s="185"/>
      <c r="G94" s="185"/>
      <c r="H94" s="185"/>
    </row>
    <row r="95" spans="1:8">
      <c r="A95" s="185"/>
      <c r="B95" s="185"/>
      <c r="C95" s="185"/>
      <c r="D95" s="185"/>
      <c r="E95" s="185"/>
      <c r="F95" s="185"/>
      <c r="G95" s="185"/>
      <c r="H95" s="185"/>
    </row>
    <row r="96" spans="1:8">
      <c r="A96" s="185"/>
      <c r="B96" s="185"/>
      <c r="C96" s="185"/>
      <c r="D96" s="185"/>
      <c r="E96" s="185"/>
      <c r="F96" s="185"/>
      <c r="G96" s="185"/>
      <c r="H96" s="185"/>
    </row>
    <row r="97" spans="1:8">
      <c r="A97" s="185"/>
      <c r="B97" s="185"/>
      <c r="C97" s="185"/>
      <c r="D97" s="185"/>
      <c r="E97" s="185"/>
      <c r="F97" s="185"/>
      <c r="G97" s="185"/>
      <c r="H97" s="185"/>
    </row>
    <row r="98" spans="1:8">
      <c r="A98" s="185"/>
      <c r="B98" s="185"/>
      <c r="C98" s="185"/>
      <c r="D98" s="185"/>
      <c r="E98" s="185"/>
      <c r="F98" s="185"/>
      <c r="G98" s="185"/>
      <c r="H98" s="185"/>
    </row>
    <row r="99" spans="1:8">
      <c r="A99" s="185"/>
      <c r="B99" s="185"/>
      <c r="C99" s="185"/>
      <c r="D99" s="185"/>
      <c r="E99" s="185"/>
      <c r="F99" s="185"/>
      <c r="G99" s="185"/>
      <c r="H99" s="185"/>
    </row>
    <row r="100" spans="1:8">
      <c r="A100" s="185"/>
      <c r="B100" s="185"/>
      <c r="C100" s="185"/>
      <c r="D100" s="185"/>
      <c r="E100" s="185"/>
      <c r="F100" s="185"/>
      <c r="G100" s="185"/>
      <c r="H100" s="185"/>
    </row>
    <row r="101" spans="1:8">
      <c r="A101" s="185"/>
      <c r="B101" s="185"/>
      <c r="C101" s="185"/>
      <c r="D101" s="185"/>
      <c r="E101" s="185"/>
      <c r="F101" s="185"/>
      <c r="G101" s="185"/>
      <c r="H101" s="185"/>
    </row>
    <row r="102" spans="1:8">
      <c r="A102" s="185"/>
      <c r="B102" s="185"/>
      <c r="C102" s="185"/>
      <c r="D102" s="185"/>
      <c r="E102" s="185"/>
      <c r="F102" s="185"/>
      <c r="G102" s="185"/>
      <c r="H102" s="185"/>
    </row>
    <row r="103" spans="1:8">
      <c r="A103" s="185"/>
      <c r="B103" s="185"/>
      <c r="C103" s="185"/>
      <c r="D103" s="185"/>
      <c r="E103" s="185"/>
      <c r="F103" s="185"/>
      <c r="G103" s="185"/>
      <c r="H103" s="185"/>
    </row>
    <row r="104" spans="1:8">
      <c r="A104" s="185"/>
      <c r="B104" s="185"/>
      <c r="C104" s="185"/>
      <c r="D104" s="185"/>
      <c r="E104" s="185"/>
      <c r="F104" s="185"/>
      <c r="G104" s="185"/>
      <c r="H104" s="185"/>
    </row>
    <row r="105" spans="1:8">
      <c r="A105" s="185"/>
      <c r="B105" s="185"/>
      <c r="C105" s="185"/>
      <c r="D105" s="185"/>
      <c r="E105" s="185"/>
      <c r="F105" s="185"/>
      <c r="G105" s="185"/>
      <c r="H105" s="185"/>
    </row>
    <row r="106" spans="1:8">
      <c r="A106" s="185"/>
      <c r="B106" s="185"/>
      <c r="C106" s="185"/>
      <c r="D106" s="185"/>
      <c r="E106" s="185"/>
      <c r="F106" s="185"/>
      <c r="G106" s="185"/>
      <c r="H106" s="185"/>
    </row>
    <row r="107" spans="1:8">
      <c r="A107" s="185"/>
      <c r="B107" s="185"/>
      <c r="C107" s="185"/>
      <c r="D107" s="185"/>
      <c r="E107" s="185"/>
      <c r="F107" s="185"/>
      <c r="G107" s="185"/>
      <c r="H107" s="185"/>
    </row>
    <row r="108" spans="1:8">
      <c r="A108" s="185"/>
      <c r="B108" s="185"/>
      <c r="C108" s="185"/>
      <c r="D108" s="185"/>
      <c r="E108" s="185"/>
      <c r="F108" s="185"/>
      <c r="G108" s="185"/>
      <c r="H108" s="185"/>
    </row>
    <row r="109" spans="1:8">
      <c r="A109" s="185"/>
      <c r="B109" s="185"/>
      <c r="C109" s="185"/>
      <c r="D109" s="185"/>
      <c r="E109" s="185"/>
      <c r="F109" s="185"/>
      <c r="G109" s="185"/>
      <c r="H109" s="185"/>
    </row>
    <row r="110" spans="1:8">
      <c r="A110" s="185"/>
      <c r="B110" s="185"/>
      <c r="C110" s="185"/>
      <c r="D110" s="185"/>
      <c r="E110" s="185"/>
      <c r="F110" s="185"/>
      <c r="G110" s="185"/>
      <c r="H110" s="185"/>
    </row>
    <row r="111" spans="1:8">
      <c r="A111" s="185"/>
      <c r="B111" s="185"/>
      <c r="C111" s="185"/>
      <c r="D111" s="185"/>
      <c r="E111" s="185"/>
      <c r="F111" s="185"/>
      <c r="G111" s="185"/>
      <c r="H111" s="185"/>
    </row>
    <row r="112" spans="1:8">
      <c r="A112" s="185"/>
      <c r="B112" s="185"/>
      <c r="C112" s="185"/>
      <c r="D112" s="185"/>
      <c r="E112" s="185"/>
      <c r="F112" s="185"/>
      <c r="G112" s="185"/>
      <c r="H112" s="185"/>
    </row>
    <row r="113" spans="1:8">
      <c r="A113" s="185"/>
      <c r="B113" s="185"/>
      <c r="C113" s="185"/>
      <c r="D113" s="185"/>
      <c r="E113" s="185"/>
      <c r="F113" s="185"/>
      <c r="G113" s="185"/>
      <c r="H113" s="185"/>
    </row>
    <row r="114" spans="1:8">
      <c r="A114" s="185"/>
      <c r="B114" s="185"/>
      <c r="C114" s="185"/>
      <c r="D114" s="185"/>
      <c r="E114" s="185"/>
      <c r="F114" s="185"/>
      <c r="G114" s="185"/>
      <c r="H114" s="185"/>
    </row>
    <row r="115" spans="1:8">
      <c r="A115" s="185"/>
      <c r="B115" s="185"/>
      <c r="C115" s="185"/>
      <c r="D115" s="185"/>
      <c r="E115" s="185"/>
      <c r="F115" s="185"/>
      <c r="G115" s="185"/>
      <c r="H115" s="185"/>
    </row>
    <row r="116" spans="1:8">
      <c r="A116" s="185"/>
      <c r="B116" s="185"/>
      <c r="C116" s="185"/>
      <c r="D116" s="185"/>
      <c r="E116" s="185"/>
      <c r="F116" s="185"/>
      <c r="G116" s="185"/>
      <c r="H116" s="185"/>
    </row>
    <row r="117" spans="1:8">
      <c r="A117" s="185"/>
      <c r="B117" s="185"/>
      <c r="C117" s="185"/>
      <c r="D117" s="185"/>
      <c r="E117" s="185"/>
      <c r="F117" s="185"/>
      <c r="G117" s="185"/>
      <c r="H117" s="185"/>
    </row>
    <row r="118" spans="1:8">
      <c r="A118" s="185"/>
      <c r="B118" s="185"/>
      <c r="C118" s="185"/>
      <c r="D118" s="185"/>
      <c r="E118" s="185"/>
      <c r="F118" s="185"/>
      <c r="G118" s="185"/>
      <c r="H118" s="185"/>
    </row>
    <row r="119" spans="1:8">
      <c r="A119" s="185"/>
      <c r="B119" s="185"/>
      <c r="C119" s="185"/>
      <c r="D119" s="185"/>
      <c r="E119" s="185"/>
      <c r="F119" s="185"/>
      <c r="G119" s="185"/>
      <c r="H119" s="185"/>
    </row>
    <row r="120" spans="1:8">
      <c r="A120" s="185"/>
      <c r="B120" s="185"/>
      <c r="C120" s="185"/>
      <c r="D120" s="185"/>
      <c r="E120" s="185"/>
      <c r="F120" s="185"/>
      <c r="G120" s="185"/>
      <c r="H120" s="185"/>
    </row>
    <row r="121" spans="1:8">
      <c r="A121" s="185"/>
      <c r="B121" s="185"/>
      <c r="C121" s="185"/>
      <c r="D121" s="185"/>
      <c r="E121" s="185"/>
      <c r="F121" s="185"/>
      <c r="G121" s="185"/>
      <c r="H121" s="185"/>
    </row>
    <row r="122" spans="1:8">
      <c r="A122" s="185"/>
      <c r="B122" s="185"/>
      <c r="C122" s="185"/>
      <c r="D122" s="185"/>
      <c r="E122" s="185"/>
      <c r="F122" s="185"/>
      <c r="G122" s="185"/>
      <c r="H122" s="185"/>
    </row>
    <row r="123" spans="1:8">
      <c r="A123" s="185"/>
      <c r="B123" s="185"/>
      <c r="C123" s="185"/>
      <c r="D123" s="185"/>
      <c r="E123" s="185"/>
      <c r="F123" s="185"/>
      <c r="G123" s="185"/>
      <c r="H123" s="185"/>
    </row>
    <row r="124" spans="1:8">
      <c r="A124" s="185"/>
      <c r="B124" s="185"/>
      <c r="C124" s="185"/>
      <c r="D124" s="185"/>
      <c r="E124" s="185"/>
      <c r="F124" s="185"/>
      <c r="G124" s="185"/>
      <c r="H124" s="185"/>
    </row>
    <row r="125" spans="1:8">
      <c r="A125" s="185"/>
      <c r="B125" s="185"/>
      <c r="C125" s="185"/>
      <c r="D125" s="185"/>
      <c r="E125" s="185"/>
      <c r="F125" s="185"/>
      <c r="G125" s="185"/>
      <c r="H125" s="185"/>
    </row>
    <row r="126" spans="1:8">
      <c r="A126" s="185"/>
      <c r="B126" s="185"/>
      <c r="C126" s="185"/>
      <c r="D126" s="185"/>
      <c r="E126" s="185"/>
      <c r="F126" s="185"/>
      <c r="G126" s="185"/>
      <c r="H126" s="185"/>
    </row>
    <row r="127" spans="1:8">
      <c r="A127" s="185"/>
      <c r="B127" s="185"/>
      <c r="C127" s="185"/>
      <c r="D127" s="185"/>
      <c r="E127" s="185"/>
      <c r="F127" s="185"/>
      <c r="G127" s="185"/>
      <c r="H127" s="185"/>
    </row>
    <row r="128" spans="1:8">
      <c r="A128" s="185"/>
      <c r="B128" s="185"/>
      <c r="C128" s="185"/>
      <c r="D128" s="185"/>
      <c r="E128" s="185"/>
      <c r="F128" s="185"/>
      <c r="G128" s="185"/>
      <c r="H128" s="185"/>
    </row>
    <row r="129" spans="1:8">
      <c r="A129" s="185"/>
      <c r="B129" s="185"/>
      <c r="C129" s="185"/>
      <c r="D129" s="185"/>
      <c r="E129" s="185"/>
      <c r="F129" s="185"/>
      <c r="G129" s="185"/>
      <c r="H129" s="185"/>
    </row>
    <row r="130" spans="1:8">
      <c r="A130" s="185"/>
      <c r="B130" s="185"/>
      <c r="C130" s="185"/>
      <c r="D130" s="185"/>
      <c r="E130" s="185"/>
      <c r="F130" s="185"/>
      <c r="G130" s="185"/>
      <c r="H130" s="185"/>
    </row>
    <row r="131" spans="1:8">
      <c r="A131" s="185"/>
      <c r="B131" s="185"/>
      <c r="C131" s="185"/>
      <c r="D131" s="185"/>
      <c r="E131" s="185"/>
      <c r="F131" s="185"/>
      <c r="G131" s="185"/>
      <c r="H131" s="185"/>
    </row>
    <row r="132" spans="1:8">
      <c r="A132" s="185"/>
      <c r="B132" s="185"/>
      <c r="C132" s="185"/>
      <c r="D132" s="185"/>
      <c r="E132" s="185"/>
      <c r="F132" s="185"/>
      <c r="G132" s="185"/>
      <c r="H132" s="185"/>
    </row>
    <row r="133" spans="1:8">
      <c r="A133" s="185"/>
      <c r="B133" s="185"/>
      <c r="C133" s="185"/>
      <c r="D133" s="185"/>
      <c r="E133" s="185"/>
      <c r="F133" s="185"/>
      <c r="G133" s="185"/>
      <c r="H133" s="185"/>
    </row>
    <row r="134" spans="1:8">
      <c r="A134" s="185"/>
      <c r="B134" s="185"/>
      <c r="C134" s="185"/>
      <c r="D134" s="185"/>
      <c r="E134" s="185"/>
      <c r="F134" s="185"/>
      <c r="G134" s="185"/>
      <c r="H134" s="185"/>
    </row>
    <row r="135" spans="1:8">
      <c r="A135" s="185"/>
      <c r="B135" s="185"/>
      <c r="C135" s="185"/>
      <c r="D135" s="185"/>
      <c r="E135" s="185"/>
      <c r="F135" s="185"/>
      <c r="G135" s="185"/>
      <c r="H135" s="185"/>
    </row>
    <row r="136" spans="1:8">
      <c r="A136" s="185"/>
      <c r="B136" s="185"/>
      <c r="C136" s="185"/>
      <c r="D136" s="185"/>
      <c r="E136" s="185"/>
      <c r="F136" s="185"/>
      <c r="G136" s="185"/>
      <c r="H136" s="185"/>
    </row>
    <row r="137" spans="1:8">
      <c r="A137" s="185"/>
      <c r="B137" s="185"/>
      <c r="C137" s="185"/>
      <c r="D137" s="185"/>
      <c r="E137" s="185"/>
      <c r="F137" s="185"/>
      <c r="G137" s="185"/>
      <c r="H137" s="185"/>
    </row>
    <row r="138" spans="1:8">
      <c r="A138" s="185"/>
      <c r="B138" s="185"/>
      <c r="C138" s="185"/>
      <c r="D138" s="185"/>
      <c r="E138" s="185"/>
      <c r="F138" s="185"/>
      <c r="G138" s="185"/>
      <c r="H138" s="185"/>
    </row>
    <row r="139" spans="1:8">
      <c r="A139" s="185"/>
      <c r="B139" s="185"/>
      <c r="C139" s="185"/>
      <c r="D139" s="185"/>
      <c r="E139" s="185"/>
      <c r="F139" s="185"/>
      <c r="G139" s="185"/>
      <c r="H139" s="185"/>
    </row>
    <row r="140" spans="1:8">
      <c r="A140" s="185"/>
      <c r="B140" s="185"/>
      <c r="C140" s="185"/>
      <c r="D140" s="185"/>
      <c r="E140" s="185"/>
      <c r="F140" s="185"/>
      <c r="G140" s="185"/>
      <c r="H140" s="185"/>
    </row>
    <row r="141" spans="1:8">
      <c r="A141" s="185"/>
      <c r="B141" s="185"/>
      <c r="C141" s="185"/>
      <c r="D141" s="185"/>
      <c r="E141" s="185"/>
      <c r="F141" s="185"/>
      <c r="G141" s="185"/>
      <c r="H141" s="185"/>
    </row>
    <row r="142" spans="1:8">
      <c r="A142" s="185"/>
      <c r="B142" s="185"/>
      <c r="C142" s="185"/>
      <c r="D142" s="185"/>
      <c r="E142" s="185"/>
      <c r="F142" s="185"/>
      <c r="G142" s="185"/>
      <c r="H142" s="185"/>
    </row>
    <row r="143" spans="1:8">
      <c r="A143" s="185"/>
      <c r="B143" s="185"/>
      <c r="C143" s="185"/>
      <c r="D143" s="185"/>
      <c r="E143" s="185"/>
      <c r="F143" s="185"/>
      <c r="G143" s="185"/>
      <c r="H143" s="185"/>
    </row>
    <row r="144" spans="1:8">
      <c r="A144" s="185"/>
      <c r="B144" s="185"/>
      <c r="C144" s="185"/>
      <c r="D144" s="185"/>
      <c r="E144" s="185"/>
      <c r="F144" s="185"/>
      <c r="G144" s="185"/>
      <c r="H144" s="185"/>
    </row>
    <row r="145" spans="1:8">
      <c r="A145" s="185"/>
      <c r="B145" s="185"/>
      <c r="C145" s="185"/>
      <c r="D145" s="185"/>
      <c r="E145" s="185"/>
      <c r="F145" s="185"/>
      <c r="G145" s="185"/>
      <c r="H145" s="185"/>
    </row>
    <row r="146" spans="1:8">
      <c r="A146" s="185"/>
      <c r="B146" s="185"/>
      <c r="C146" s="185"/>
      <c r="D146" s="185"/>
      <c r="E146" s="185"/>
      <c r="F146" s="185"/>
      <c r="G146" s="185"/>
      <c r="H146" s="185"/>
    </row>
    <row r="147" spans="1:8">
      <c r="A147" s="185"/>
      <c r="B147" s="185"/>
      <c r="C147" s="185"/>
      <c r="D147" s="185"/>
      <c r="E147" s="185"/>
      <c r="F147" s="185"/>
      <c r="G147" s="185"/>
      <c r="H147" s="185"/>
    </row>
    <row r="148" spans="1:8">
      <c r="A148" s="185"/>
      <c r="B148" s="185"/>
      <c r="C148" s="185"/>
      <c r="D148" s="185"/>
      <c r="E148" s="185"/>
      <c r="F148" s="185"/>
      <c r="G148" s="185"/>
      <c r="H148" s="185"/>
    </row>
    <row r="149" spans="1:8">
      <c r="A149" s="185"/>
      <c r="B149" s="185"/>
      <c r="C149" s="185"/>
      <c r="D149" s="185"/>
      <c r="E149" s="185"/>
      <c r="F149" s="185"/>
      <c r="G149" s="185"/>
      <c r="H149" s="185"/>
    </row>
    <row r="150" spans="1:8">
      <c r="A150" s="185"/>
      <c r="B150" s="185"/>
      <c r="C150" s="185"/>
      <c r="D150" s="185"/>
      <c r="E150" s="185"/>
      <c r="F150" s="185"/>
      <c r="G150" s="185"/>
      <c r="H150" s="185"/>
    </row>
    <row r="151" spans="1:8">
      <c r="A151" s="185"/>
      <c r="B151" s="185"/>
      <c r="C151" s="185"/>
      <c r="D151" s="185"/>
      <c r="E151" s="185"/>
      <c r="F151" s="185"/>
      <c r="G151" s="185"/>
      <c r="H151" s="185"/>
    </row>
    <row r="152" spans="1:8">
      <c r="A152" s="185"/>
      <c r="B152" s="185"/>
      <c r="C152" s="185"/>
      <c r="D152" s="185"/>
      <c r="E152" s="185"/>
      <c r="F152" s="185"/>
      <c r="G152" s="185"/>
      <c r="H152" s="185"/>
    </row>
    <row r="153" spans="1:8">
      <c r="A153" s="185"/>
      <c r="B153" s="185"/>
      <c r="C153" s="185"/>
      <c r="D153" s="185"/>
      <c r="E153" s="185"/>
      <c r="F153" s="185"/>
      <c r="G153" s="185"/>
      <c r="H153" s="185"/>
    </row>
    <row r="154" spans="1:8">
      <c r="A154" s="185"/>
      <c r="B154" s="185"/>
      <c r="C154" s="185"/>
      <c r="D154" s="185"/>
      <c r="E154" s="185"/>
      <c r="F154" s="185"/>
      <c r="G154" s="185"/>
      <c r="H154" s="185"/>
    </row>
    <row r="155" spans="1:8">
      <c r="A155" s="185"/>
      <c r="B155" s="185"/>
      <c r="C155" s="185"/>
      <c r="D155" s="185"/>
      <c r="E155" s="185"/>
      <c r="F155" s="185"/>
      <c r="G155" s="185"/>
      <c r="H155" s="185"/>
    </row>
    <row r="156" spans="1:8">
      <c r="A156" s="185"/>
      <c r="B156" s="185"/>
      <c r="C156" s="185"/>
      <c r="D156" s="185"/>
      <c r="E156" s="185"/>
      <c r="F156" s="185"/>
      <c r="G156" s="185"/>
      <c r="H156" s="185"/>
    </row>
    <row r="157" spans="1:8">
      <c r="A157" s="185"/>
      <c r="B157" s="185"/>
      <c r="C157" s="185"/>
      <c r="D157" s="185"/>
      <c r="E157" s="185"/>
      <c r="F157" s="185"/>
      <c r="G157" s="185"/>
      <c r="H157" s="185"/>
    </row>
    <row r="158" spans="1:8">
      <c r="A158" s="185"/>
      <c r="B158" s="185"/>
      <c r="C158" s="185"/>
      <c r="D158" s="185"/>
      <c r="E158" s="185"/>
      <c r="F158" s="185"/>
      <c r="G158" s="185"/>
      <c r="H158" s="185"/>
    </row>
    <row r="159" spans="1:8">
      <c r="A159" s="185"/>
      <c r="B159" s="185"/>
      <c r="C159" s="185"/>
      <c r="D159" s="185"/>
      <c r="E159" s="185"/>
      <c r="F159" s="185"/>
      <c r="G159" s="185"/>
      <c r="H159" s="185"/>
    </row>
    <row r="160" spans="1:8">
      <c r="A160" s="185"/>
      <c r="B160" s="185"/>
      <c r="C160" s="185"/>
      <c r="D160" s="185"/>
      <c r="E160" s="185"/>
      <c r="F160" s="185"/>
      <c r="G160" s="185"/>
      <c r="H160" s="185"/>
    </row>
    <row r="161" spans="1:8">
      <c r="A161" s="185"/>
      <c r="B161" s="185"/>
      <c r="C161" s="185"/>
      <c r="D161" s="185"/>
      <c r="E161" s="185"/>
      <c r="F161" s="185"/>
      <c r="G161" s="185"/>
      <c r="H161" s="185"/>
    </row>
    <row r="162" spans="1:8">
      <c r="A162" s="185"/>
      <c r="B162" s="185"/>
      <c r="C162" s="185"/>
      <c r="D162" s="185"/>
      <c r="E162" s="185"/>
      <c r="F162" s="185"/>
      <c r="G162" s="185"/>
      <c r="H162" s="185"/>
    </row>
    <row r="163" spans="1:8">
      <c r="A163" s="185"/>
      <c r="B163" s="185"/>
      <c r="C163" s="185"/>
      <c r="D163" s="185"/>
      <c r="E163" s="185"/>
      <c r="F163" s="185"/>
      <c r="G163" s="185"/>
      <c r="H163" s="185"/>
    </row>
    <row r="164" spans="1:8">
      <c r="A164" s="185"/>
      <c r="B164" s="185"/>
      <c r="C164" s="185"/>
      <c r="D164" s="185"/>
      <c r="E164" s="185"/>
      <c r="F164" s="185"/>
      <c r="G164" s="185"/>
      <c r="H164" s="185"/>
    </row>
    <row r="165" spans="1:8">
      <c r="A165" s="185"/>
      <c r="B165" s="185"/>
      <c r="C165" s="185"/>
      <c r="D165" s="185"/>
      <c r="E165" s="185"/>
      <c r="F165" s="185"/>
      <c r="G165" s="185"/>
      <c r="H165" s="185"/>
    </row>
    <row r="166" spans="1:8">
      <c r="A166" s="185"/>
      <c r="B166" s="185"/>
      <c r="C166" s="185"/>
      <c r="D166" s="185"/>
      <c r="E166" s="185"/>
      <c r="F166" s="185"/>
      <c r="G166" s="185"/>
      <c r="H166" s="185"/>
    </row>
    <row r="167" spans="1:8">
      <c r="A167" s="185"/>
      <c r="B167" s="185"/>
      <c r="C167" s="185"/>
      <c r="D167" s="185"/>
      <c r="E167" s="185"/>
      <c r="F167" s="185"/>
      <c r="G167" s="185"/>
      <c r="H167" s="185"/>
    </row>
    <row r="168" spans="1:8">
      <c r="A168" s="185"/>
      <c r="B168" s="185"/>
      <c r="C168" s="185"/>
      <c r="D168" s="185"/>
      <c r="E168" s="185"/>
      <c r="F168" s="185"/>
      <c r="G168" s="185"/>
      <c r="H168" s="185"/>
    </row>
    <row r="169" spans="1:8">
      <c r="A169" s="185"/>
      <c r="B169" s="185"/>
      <c r="C169" s="185"/>
      <c r="D169" s="185"/>
      <c r="E169" s="185"/>
      <c r="F169" s="185"/>
      <c r="G169" s="185"/>
      <c r="H169" s="185"/>
    </row>
    <row r="170" spans="1:8">
      <c r="A170" s="185"/>
      <c r="B170" s="185"/>
      <c r="C170" s="185"/>
      <c r="D170" s="185"/>
      <c r="E170" s="185"/>
      <c r="F170" s="185"/>
      <c r="G170" s="185"/>
      <c r="H170" s="185"/>
    </row>
    <row r="171" spans="1:8">
      <c r="A171" s="185"/>
      <c r="B171" s="185"/>
      <c r="C171" s="185"/>
      <c r="D171" s="185"/>
      <c r="E171" s="185"/>
      <c r="F171" s="185"/>
      <c r="G171" s="185"/>
      <c r="H171" s="185"/>
    </row>
    <row r="172" spans="1:8">
      <c r="A172" s="185"/>
      <c r="B172" s="185"/>
      <c r="C172" s="185"/>
      <c r="D172" s="185"/>
      <c r="E172" s="185"/>
      <c r="F172" s="185"/>
      <c r="G172" s="185"/>
      <c r="H172" s="185"/>
    </row>
    <row r="173" spans="1:8">
      <c r="A173" s="185"/>
      <c r="B173" s="185"/>
      <c r="C173" s="185"/>
      <c r="D173" s="185"/>
      <c r="E173" s="185"/>
      <c r="F173" s="185"/>
      <c r="G173" s="185"/>
      <c r="H173" s="185"/>
    </row>
    <row r="174" spans="1:8">
      <c r="A174" s="185"/>
      <c r="B174" s="185"/>
      <c r="C174" s="185"/>
      <c r="D174" s="185"/>
      <c r="E174" s="185"/>
      <c r="F174" s="185"/>
      <c r="G174" s="185"/>
      <c r="H174" s="185"/>
    </row>
    <row r="175" spans="1:8">
      <c r="A175" s="185"/>
      <c r="B175" s="185"/>
      <c r="C175" s="185"/>
      <c r="D175" s="185"/>
      <c r="E175" s="185"/>
      <c r="F175" s="185"/>
      <c r="G175" s="185"/>
      <c r="H175" s="185"/>
    </row>
    <row r="176" spans="1:8">
      <c r="A176" s="185"/>
      <c r="B176" s="185"/>
      <c r="C176" s="185"/>
      <c r="D176" s="185"/>
      <c r="E176" s="185"/>
      <c r="F176" s="185"/>
      <c r="G176" s="185"/>
      <c r="H176" s="185"/>
    </row>
    <row r="177" spans="1:8">
      <c r="A177" s="185"/>
      <c r="B177" s="185"/>
      <c r="C177" s="185"/>
      <c r="D177" s="185"/>
      <c r="E177" s="185"/>
      <c r="F177" s="185"/>
      <c r="G177" s="185"/>
      <c r="H177" s="185"/>
    </row>
    <row r="178" spans="1:8">
      <c r="A178" s="185"/>
      <c r="B178" s="185"/>
      <c r="C178" s="185"/>
      <c r="D178" s="185"/>
      <c r="E178" s="185"/>
      <c r="F178" s="185"/>
      <c r="G178" s="185"/>
      <c r="H178" s="185"/>
    </row>
    <row r="179" spans="1:8">
      <c r="A179" s="185"/>
      <c r="B179" s="185"/>
      <c r="C179" s="185"/>
      <c r="D179" s="185"/>
      <c r="E179" s="185"/>
      <c r="F179" s="185"/>
      <c r="G179" s="185"/>
      <c r="H179" s="185"/>
    </row>
    <row r="180" spans="1:8">
      <c r="A180" s="185"/>
      <c r="B180" s="185"/>
      <c r="C180" s="185"/>
      <c r="D180" s="185"/>
      <c r="E180" s="185"/>
      <c r="F180" s="185"/>
      <c r="G180" s="185"/>
      <c r="H180" s="185"/>
    </row>
    <row r="181" spans="1:8">
      <c r="A181" s="185"/>
      <c r="B181" s="185"/>
      <c r="C181" s="185"/>
      <c r="D181" s="185"/>
      <c r="E181" s="185"/>
      <c r="F181" s="185"/>
      <c r="G181" s="185"/>
      <c r="H181" s="185"/>
    </row>
    <row r="182" spans="1:8">
      <c r="A182" s="185"/>
      <c r="B182" s="185"/>
      <c r="C182" s="185"/>
      <c r="D182" s="185"/>
      <c r="E182" s="185"/>
      <c r="F182" s="185"/>
      <c r="G182" s="185"/>
      <c r="H182" s="185"/>
    </row>
    <row r="183" spans="1:8">
      <c r="A183" s="185"/>
      <c r="B183" s="185"/>
      <c r="C183" s="185"/>
      <c r="D183" s="185"/>
      <c r="E183" s="185"/>
      <c r="F183" s="185"/>
      <c r="G183" s="185"/>
      <c r="H183" s="185"/>
    </row>
    <row r="184" spans="1:8">
      <c r="A184" s="185"/>
      <c r="B184" s="185"/>
      <c r="C184" s="185"/>
      <c r="D184" s="185"/>
      <c r="E184" s="185"/>
      <c r="F184" s="185"/>
      <c r="G184" s="185"/>
      <c r="H184" s="185"/>
    </row>
    <row r="185" spans="1:8">
      <c r="A185" s="185"/>
      <c r="B185" s="185"/>
      <c r="C185" s="185"/>
      <c r="D185" s="185"/>
      <c r="E185" s="185"/>
      <c r="F185" s="185"/>
      <c r="G185" s="185"/>
      <c r="H185" s="185"/>
    </row>
    <row r="186" spans="1:8">
      <c r="A186" s="185"/>
      <c r="B186" s="185"/>
      <c r="C186" s="185"/>
      <c r="D186" s="185"/>
      <c r="E186" s="185"/>
      <c r="F186" s="185"/>
      <c r="G186" s="185"/>
      <c r="H186" s="185"/>
    </row>
    <row r="187" spans="1:8">
      <c r="A187" s="185"/>
      <c r="B187" s="185"/>
      <c r="C187" s="185"/>
      <c r="D187" s="185"/>
      <c r="E187" s="185"/>
      <c r="F187" s="185"/>
      <c r="G187" s="185"/>
      <c r="H187" s="185"/>
    </row>
    <row r="188" spans="1:8">
      <c r="A188" s="185"/>
      <c r="B188" s="185"/>
      <c r="C188" s="185"/>
      <c r="D188" s="185"/>
      <c r="E188" s="185"/>
      <c r="F188" s="185"/>
      <c r="G188" s="185"/>
      <c r="H188" s="185"/>
    </row>
    <row r="189" spans="1:8">
      <c r="A189" s="185"/>
      <c r="B189" s="185"/>
      <c r="C189" s="185"/>
      <c r="D189" s="185"/>
      <c r="E189" s="185"/>
      <c r="F189" s="185"/>
      <c r="G189" s="185"/>
      <c r="H189" s="185"/>
    </row>
    <row r="190" spans="1:8">
      <c r="A190" s="185"/>
      <c r="B190" s="185"/>
      <c r="C190" s="185"/>
      <c r="D190" s="185"/>
      <c r="E190" s="185"/>
      <c r="F190" s="185"/>
      <c r="G190" s="185"/>
      <c r="H190" s="185"/>
    </row>
    <row r="191" spans="1:8">
      <c r="A191" s="185"/>
      <c r="B191" s="185"/>
      <c r="C191" s="185"/>
      <c r="D191" s="185"/>
      <c r="E191" s="185"/>
      <c r="F191" s="185"/>
      <c r="G191" s="185"/>
      <c r="H191" s="185"/>
    </row>
    <row r="192" spans="1:8">
      <c r="A192" s="185"/>
      <c r="B192" s="185"/>
      <c r="C192" s="185"/>
      <c r="D192" s="185"/>
      <c r="E192" s="185"/>
      <c r="F192" s="185"/>
      <c r="G192" s="185"/>
      <c r="H192" s="185"/>
    </row>
    <row r="193" spans="1:8">
      <c r="A193" s="185"/>
      <c r="B193" s="185"/>
      <c r="C193" s="185"/>
      <c r="D193" s="185"/>
      <c r="E193" s="185"/>
      <c r="F193" s="185"/>
      <c r="G193" s="185"/>
      <c r="H193" s="185"/>
    </row>
    <row r="194" spans="1:8">
      <c r="A194" s="185"/>
      <c r="B194" s="185"/>
      <c r="C194" s="185"/>
      <c r="D194" s="185"/>
      <c r="E194" s="185"/>
      <c r="F194" s="185"/>
      <c r="G194" s="185"/>
      <c r="H194" s="185"/>
    </row>
    <row r="195" spans="1:8">
      <c r="A195" s="185"/>
      <c r="B195" s="185"/>
      <c r="C195" s="185"/>
      <c r="D195" s="185"/>
      <c r="E195" s="185"/>
      <c r="F195" s="185"/>
      <c r="G195" s="185"/>
      <c r="H195" s="185"/>
    </row>
    <row r="196" spans="1:8">
      <c r="A196" s="185"/>
      <c r="B196" s="185"/>
      <c r="C196" s="185"/>
      <c r="D196" s="185"/>
      <c r="E196" s="185"/>
      <c r="F196" s="185"/>
      <c r="G196" s="185"/>
      <c r="H196" s="185"/>
    </row>
    <row r="197" spans="1:8">
      <c r="A197" s="185"/>
      <c r="B197" s="185"/>
      <c r="C197" s="185"/>
      <c r="D197" s="185"/>
      <c r="E197" s="185"/>
      <c r="F197" s="185"/>
      <c r="G197" s="185"/>
      <c r="H197" s="185"/>
    </row>
    <row r="198" spans="1:8">
      <c r="A198" s="185"/>
      <c r="B198" s="185"/>
      <c r="C198" s="185"/>
      <c r="D198" s="185"/>
      <c r="E198" s="185"/>
      <c r="F198" s="185"/>
      <c r="G198" s="185"/>
      <c r="H198" s="185"/>
    </row>
    <row r="199" spans="1:8">
      <c r="A199" s="185"/>
      <c r="B199" s="185"/>
      <c r="C199" s="185"/>
      <c r="D199" s="185"/>
      <c r="E199" s="185"/>
      <c r="F199" s="185"/>
      <c r="G199" s="185"/>
      <c r="H199" s="185"/>
    </row>
    <row r="200" spans="1:8">
      <c r="A200" s="185"/>
      <c r="B200" s="185"/>
      <c r="C200" s="185"/>
      <c r="D200" s="185"/>
      <c r="E200" s="185"/>
      <c r="F200" s="185"/>
      <c r="G200" s="185"/>
      <c r="H200" s="185"/>
    </row>
    <row r="201" spans="1:8">
      <c r="A201" s="185"/>
      <c r="B201" s="185"/>
      <c r="C201" s="185"/>
      <c r="D201" s="185"/>
      <c r="E201" s="185"/>
      <c r="F201" s="185"/>
      <c r="G201" s="185"/>
      <c r="H201" s="185"/>
    </row>
    <row r="202" spans="1:8">
      <c r="A202" s="185"/>
      <c r="B202" s="185"/>
      <c r="C202" s="185"/>
      <c r="D202" s="185"/>
      <c r="E202" s="185"/>
      <c r="F202" s="185"/>
      <c r="G202" s="185"/>
      <c r="H202" s="185"/>
    </row>
    <row r="203" spans="1:8">
      <c r="A203" s="185"/>
      <c r="B203" s="185"/>
      <c r="C203" s="185"/>
      <c r="D203" s="185"/>
      <c r="E203" s="185"/>
      <c r="F203" s="185"/>
      <c r="G203" s="185"/>
      <c r="H203" s="185"/>
    </row>
    <row r="204" spans="1:8">
      <c r="A204" s="185"/>
      <c r="B204" s="185"/>
      <c r="C204" s="185"/>
      <c r="D204" s="185"/>
      <c r="E204" s="185"/>
      <c r="F204" s="185"/>
      <c r="G204" s="185"/>
      <c r="H204" s="185"/>
    </row>
    <row r="205" spans="1:8">
      <c r="A205" s="185"/>
      <c r="B205" s="185"/>
      <c r="C205" s="185"/>
      <c r="D205" s="185"/>
      <c r="E205" s="185"/>
      <c r="F205" s="185"/>
      <c r="G205" s="185"/>
      <c r="H205" s="185"/>
    </row>
    <row r="206" spans="1:8">
      <c r="A206" s="185"/>
      <c r="B206" s="185"/>
      <c r="C206" s="185"/>
      <c r="D206" s="185"/>
      <c r="E206" s="185"/>
      <c r="F206" s="185"/>
      <c r="G206" s="185"/>
      <c r="H206" s="185"/>
    </row>
    <row r="207" spans="1:8">
      <c r="A207" s="185"/>
      <c r="B207" s="185"/>
      <c r="C207" s="185"/>
      <c r="D207" s="185"/>
      <c r="E207" s="185"/>
      <c r="F207" s="185"/>
      <c r="G207" s="185"/>
      <c r="H207" s="185"/>
    </row>
    <row r="208" spans="1:8">
      <c r="A208" s="185"/>
      <c r="B208" s="185"/>
      <c r="C208" s="185"/>
      <c r="D208" s="185"/>
      <c r="E208" s="185"/>
      <c r="F208" s="185"/>
      <c r="G208" s="185"/>
      <c r="H208" s="185"/>
    </row>
    <row r="209" spans="1:8">
      <c r="A209" s="185"/>
      <c r="B209" s="185"/>
      <c r="C209" s="185"/>
      <c r="D209" s="185"/>
      <c r="E209" s="185"/>
      <c r="F209" s="185"/>
      <c r="G209" s="185"/>
      <c r="H209" s="185"/>
    </row>
    <row r="210" spans="1:8">
      <c r="A210" s="185"/>
      <c r="B210" s="185"/>
      <c r="C210" s="185"/>
      <c r="D210" s="185"/>
      <c r="E210" s="185"/>
      <c r="F210" s="185"/>
      <c r="G210" s="185"/>
      <c r="H210" s="185"/>
    </row>
    <row r="211" spans="1:8">
      <c r="A211" s="185"/>
      <c r="B211" s="185"/>
      <c r="C211" s="185"/>
      <c r="D211" s="185"/>
      <c r="E211" s="185"/>
      <c r="F211" s="185"/>
      <c r="G211" s="185"/>
      <c r="H211" s="185"/>
    </row>
    <row r="212" spans="1:8">
      <c r="A212" s="185"/>
      <c r="B212" s="185"/>
      <c r="C212" s="185"/>
      <c r="D212" s="185"/>
      <c r="E212" s="185"/>
      <c r="F212" s="185"/>
      <c r="G212" s="185"/>
      <c r="H212" s="185"/>
    </row>
    <row r="213" spans="1:8">
      <c r="A213" s="185"/>
      <c r="B213" s="185"/>
      <c r="C213" s="185"/>
      <c r="D213" s="185"/>
      <c r="E213" s="185"/>
      <c r="F213" s="185"/>
      <c r="G213" s="185"/>
      <c r="H213" s="185"/>
    </row>
    <row r="214" spans="1:8">
      <c r="A214" s="185"/>
      <c r="B214" s="185"/>
      <c r="C214" s="185"/>
      <c r="D214" s="185"/>
      <c r="E214" s="185"/>
      <c r="F214" s="185"/>
      <c r="G214" s="185"/>
      <c r="H214" s="185"/>
    </row>
    <row r="215" spans="1:8">
      <c r="A215" s="185"/>
      <c r="B215" s="185"/>
      <c r="C215" s="185"/>
      <c r="D215" s="185"/>
      <c r="E215" s="185"/>
      <c r="F215" s="185"/>
      <c r="G215" s="185"/>
      <c r="H215" s="185"/>
    </row>
    <row r="216" spans="1:8">
      <c r="A216" s="185"/>
      <c r="B216" s="185"/>
      <c r="C216" s="185"/>
      <c r="D216" s="185"/>
      <c r="E216" s="185"/>
      <c r="F216" s="185"/>
      <c r="G216" s="185"/>
      <c r="H216" s="185"/>
    </row>
    <row r="217" spans="1:8">
      <c r="A217" s="185"/>
      <c r="B217" s="185"/>
      <c r="C217" s="185"/>
      <c r="D217" s="185"/>
      <c r="E217" s="185"/>
      <c r="F217" s="185"/>
      <c r="G217" s="185"/>
      <c r="H217" s="185"/>
    </row>
    <row r="218" spans="1:8">
      <c r="A218" s="185"/>
      <c r="B218" s="185"/>
      <c r="C218" s="185"/>
      <c r="D218" s="185"/>
      <c r="E218" s="185"/>
      <c r="F218" s="185"/>
      <c r="G218" s="185"/>
      <c r="H218" s="185"/>
    </row>
    <row r="219" spans="1:8">
      <c r="A219" s="185"/>
      <c r="B219" s="185"/>
      <c r="C219" s="185"/>
      <c r="D219" s="185"/>
      <c r="E219" s="185"/>
      <c r="F219" s="185"/>
    </row>
    <row r="220" spans="1:8">
      <c r="A220" s="185"/>
      <c r="B220" s="185"/>
      <c r="C220" s="185"/>
      <c r="D220" s="185"/>
      <c r="E220" s="185"/>
      <c r="F220" s="185"/>
    </row>
    <row r="221" spans="1:8">
      <c r="A221" s="185"/>
      <c r="B221" s="185"/>
      <c r="C221" s="185"/>
      <c r="D221" s="185"/>
      <c r="E221" s="185"/>
      <c r="F221" s="185"/>
    </row>
    <row r="222" spans="1:8">
      <c r="A222" s="185"/>
      <c r="B222" s="185"/>
      <c r="C222" s="185"/>
      <c r="D222" s="185"/>
      <c r="E222" s="185"/>
      <c r="F222" s="185"/>
    </row>
    <row r="223" spans="1:8">
      <c r="A223" s="185"/>
      <c r="B223" s="185"/>
      <c r="C223" s="185"/>
      <c r="D223" s="185"/>
    </row>
  </sheetData>
  <sheetProtection selectLockedCells="1"/>
  <mergeCells count="13">
    <mergeCell ref="B9:C9"/>
    <mergeCell ref="D8:F8"/>
    <mergeCell ref="D3:F3"/>
    <mergeCell ref="B5:C5"/>
    <mergeCell ref="D4:F4"/>
    <mergeCell ref="D6:F6"/>
    <mergeCell ref="D7:F7"/>
    <mergeCell ref="B6:C6"/>
    <mergeCell ref="B7:C7"/>
    <mergeCell ref="B8:C8"/>
    <mergeCell ref="B3:C3"/>
    <mergeCell ref="B4:C4"/>
    <mergeCell ref="D5:F5"/>
  </mergeCells>
  <phoneticPr fontId="2"/>
  <dataValidations count="4">
    <dataValidation imeMode="on" allowBlank="1" showInputMessage="1" showErrorMessage="1" sqref="C3 C6:C8"/>
    <dataValidation imeMode="off" allowBlank="1" showInputMessage="1" showErrorMessage="1" sqref="D8:F8 D3:F3"/>
    <dataValidation imeMode="hiragana" allowBlank="1" showInputMessage="1" showErrorMessage="1" sqref="D7:F7"/>
    <dataValidation imeMode="halfKatakana" allowBlank="1" showInputMessage="1" showErrorMessage="1" sqref="D6:F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theme="4" tint="0.59999389629810485"/>
  </sheetPr>
  <dimension ref="A1:BC61"/>
  <sheetViews>
    <sheetView workbookViewId="0">
      <selection activeCell="BE29" sqref="BE29"/>
    </sheetView>
  </sheetViews>
  <sheetFormatPr defaultColWidth="9" defaultRowHeight="13.5"/>
  <cols>
    <col min="1" max="1" width="4.5" style="1" bestFit="1" customWidth="1"/>
    <col min="2" max="2" width="8.625" style="1" customWidth="1"/>
    <col min="3" max="3" width="9" style="1"/>
    <col min="4" max="5" width="17.5" style="1" customWidth="1"/>
    <col min="6" max="6" width="12.5" style="1" customWidth="1"/>
    <col min="7" max="7" width="10" style="1" customWidth="1"/>
    <col min="8" max="8" width="5.5" style="1" bestFit="1" customWidth="1"/>
    <col min="9" max="9" width="16.625" style="226" customWidth="1"/>
    <col min="10" max="10" width="11.875" style="1" customWidth="1"/>
    <col min="11" max="11" width="12.75" style="1" hidden="1" customWidth="1"/>
    <col min="12" max="12" width="9.5" style="1" hidden="1" customWidth="1"/>
    <col min="13" max="13" width="12.75" style="1" hidden="1" customWidth="1"/>
    <col min="14" max="14" width="9.5" style="1" customWidth="1"/>
    <col min="15" max="15" width="12" style="1" customWidth="1"/>
    <col min="16" max="16" width="5.625" style="1" hidden="1" customWidth="1"/>
    <col min="17" max="17" width="9" style="1" customWidth="1"/>
    <col min="18" max="21" width="9" style="1" hidden="1" customWidth="1"/>
    <col min="22" max="22" width="13.875" style="2" hidden="1" customWidth="1"/>
    <col min="23" max="23" width="13.875" style="230" hidden="1" customWidth="1"/>
    <col min="24" max="24" width="9" style="1" hidden="1" customWidth="1"/>
    <col min="25" max="25" width="6.5" style="1" hidden="1" customWidth="1"/>
    <col min="26" max="27" width="16.125" style="1" hidden="1" customWidth="1"/>
    <col min="28" max="29" width="5.5" style="1" hidden="1" customWidth="1"/>
    <col min="30" max="30" width="9.5" style="4" hidden="1" customWidth="1"/>
    <col min="31" max="31" width="6.5" style="1" hidden="1" customWidth="1"/>
    <col min="32" max="33" width="16.125" style="1" hidden="1" customWidth="1"/>
    <col min="34" max="35" width="5.5" style="1" hidden="1" customWidth="1"/>
    <col min="36" max="36" width="9.5" style="1" hidden="1" customWidth="1"/>
    <col min="37" max="55" width="9" style="1" hidden="1" customWidth="1"/>
    <col min="56" max="61" width="9" style="1" customWidth="1"/>
    <col min="62" max="16384" width="9" style="1"/>
  </cols>
  <sheetData>
    <row r="1" spans="1:44" ht="17.25">
      <c r="A1" s="7" t="s">
        <v>67</v>
      </c>
      <c r="B1" s="7"/>
      <c r="E1" s="162" t="str">
        <f>IF(①団体情報入力!D5="","",①団体情報入力!D5)</f>
        <v/>
      </c>
    </row>
    <row r="2" spans="1:44" ht="17.25">
      <c r="A2" s="340" t="s">
        <v>361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44" ht="14.25" thickBot="1">
      <c r="A3" s="217" t="s">
        <v>152</v>
      </c>
      <c r="B3" s="218"/>
      <c r="C3" s="219"/>
      <c r="D3" s="219"/>
      <c r="E3" s="219"/>
      <c r="F3" s="219"/>
      <c r="G3" s="219"/>
      <c r="H3" s="219"/>
      <c r="I3" s="227"/>
      <c r="J3" s="219"/>
      <c r="K3" s="18"/>
      <c r="L3" s="18"/>
      <c r="N3" s="400" t="s">
        <v>147</v>
      </c>
      <c r="O3" s="400"/>
      <c r="P3" s="400"/>
      <c r="Q3" s="326"/>
      <c r="R3" s="326"/>
    </row>
    <row r="4" spans="1:44" ht="14.25" thickBot="1">
      <c r="A4" s="217" t="s">
        <v>153</v>
      </c>
      <c r="B4" s="218"/>
      <c r="C4" s="219"/>
      <c r="D4" s="219"/>
      <c r="E4" s="219"/>
      <c r="F4" s="219"/>
      <c r="G4" s="219"/>
      <c r="H4" s="219"/>
      <c r="I4" s="227"/>
      <c r="J4" s="219"/>
      <c r="K4" s="18"/>
      <c r="L4" s="18"/>
      <c r="M4" s="85"/>
      <c r="N4" s="107"/>
      <c r="O4" s="106" t="s">
        <v>226</v>
      </c>
      <c r="P4" s="105" t="s">
        <v>148</v>
      </c>
      <c r="Q4" s="328"/>
      <c r="R4" s="328"/>
    </row>
    <row r="5" spans="1:44">
      <c r="A5" s="220" t="s">
        <v>123</v>
      </c>
      <c r="B5" s="218"/>
      <c r="C5" s="219"/>
      <c r="D5" s="219"/>
      <c r="E5" s="219"/>
      <c r="F5" s="219"/>
      <c r="G5" s="219"/>
      <c r="H5" s="219"/>
      <c r="I5" s="227"/>
      <c r="J5" s="219"/>
      <c r="K5" s="18"/>
      <c r="L5" s="18"/>
      <c r="N5" s="338"/>
      <c r="O5" s="339"/>
      <c r="P5" s="187"/>
      <c r="Q5" s="329"/>
      <c r="R5" s="329"/>
    </row>
    <row r="6" spans="1:44" ht="14.25" thickBot="1">
      <c r="A6" s="220" t="s">
        <v>144</v>
      </c>
      <c r="B6" s="218"/>
      <c r="C6" s="219"/>
      <c r="D6" s="219"/>
      <c r="E6" s="219"/>
      <c r="F6" s="219"/>
      <c r="G6" s="219"/>
      <c r="H6" s="219"/>
      <c r="I6" s="227"/>
      <c r="J6" s="219"/>
      <c r="K6" s="18"/>
      <c r="L6" s="18"/>
      <c r="N6" s="108" t="s">
        <v>149</v>
      </c>
      <c r="O6" s="147"/>
      <c r="P6" s="148"/>
      <c r="Q6" s="323"/>
      <c r="R6" s="323"/>
    </row>
    <row r="7" spans="1:44" ht="14.25" thickBot="1"/>
    <row r="8" spans="1:44" ht="36.75" customHeight="1">
      <c r="A8" s="20"/>
      <c r="B8" s="168" t="s">
        <v>192</v>
      </c>
      <c r="C8" s="29" t="s">
        <v>194</v>
      </c>
      <c r="D8" s="29" t="s">
        <v>108</v>
      </c>
      <c r="E8" s="29" t="s">
        <v>109</v>
      </c>
      <c r="F8" s="155"/>
      <c r="G8" s="21" t="s">
        <v>247</v>
      </c>
      <c r="H8" s="23" t="s">
        <v>38</v>
      </c>
      <c r="I8" s="228" t="s">
        <v>40</v>
      </c>
      <c r="J8" s="23" t="s">
        <v>41</v>
      </c>
      <c r="K8" s="20"/>
      <c r="L8" s="23"/>
      <c r="M8" s="26"/>
      <c r="N8" s="213"/>
      <c r="O8" s="27" t="s">
        <v>227</v>
      </c>
      <c r="P8" s="27" t="s">
        <v>43</v>
      </c>
      <c r="Q8" s="4"/>
      <c r="R8" s="4"/>
    </row>
    <row r="9" spans="1:44" ht="14.25" thickBot="1">
      <c r="A9" s="30" t="s">
        <v>42</v>
      </c>
      <c r="B9" s="169" t="s">
        <v>193</v>
      </c>
      <c r="C9" s="16">
        <v>1001</v>
      </c>
      <c r="D9" s="16" t="s">
        <v>228</v>
      </c>
      <c r="E9" s="16" t="s">
        <v>229</v>
      </c>
      <c r="F9" s="156"/>
      <c r="G9" s="16" t="s">
        <v>277</v>
      </c>
      <c r="H9" s="25">
        <v>2</v>
      </c>
      <c r="I9" s="229" t="s">
        <v>230</v>
      </c>
      <c r="J9" s="25">
        <v>12.53</v>
      </c>
      <c r="K9" s="24"/>
      <c r="L9" s="25"/>
      <c r="M9" s="24"/>
      <c r="N9" s="214"/>
      <c r="O9" s="28" t="s">
        <v>52</v>
      </c>
      <c r="P9" s="28" t="s">
        <v>88</v>
      </c>
      <c r="Q9" s="357"/>
      <c r="R9" s="324"/>
      <c r="Y9" s="4" t="s">
        <v>65</v>
      </c>
      <c r="Z9" s="4" t="s">
        <v>44</v>
      </c>
      <c r="AA9" s="4" t="s">
        <v>103</v>
      </c>
      <c r="AB9" s="4" t="s">
        <v>37</v>
      </c>
      <c r="AC9" s="4" t="s">
        <v>1</v>
      </c>
      <c r="AD9" s="9" t="s">
        <v>145</v>
      </c>
      <c r="AE9" s="4" t="s">
        <v>65</v>
      </c>
      <c r="AF9" s="4" t="s">
        <v>44</v>
      </c>
      <c r="AG9" s="4" t="s">
        <v>103</v>
      </c>
      <c r="AH9" s="4" t="s">
        <v>37</v>
      </c>
      <c r="AI9" s="4" t="s">
        <v>1</v>
      </c>
      <c r="AJ9" s="4" t="s">
        <v>145</v>
      </c>
      <c r="AK9" s="1" t="s">
        <v>146</v>
      </c>
      <c r="AL9" s="1">
        <f>COUNT(AL10:AL57)</f>
        <v>0</v>
      </c>
      <c r="AM9" s="1" t="s">
        <v>150</v>
      </c>
      <c r="AN9" s="1">
        <f>COUNT(AN10:AN57)</f>
        <v>0</v>
      </c>
      <c r="AO9" s="1" t="s">
        <v>278</v>
      </c>
      <c r="AP9" s="1">
        <f>COUNT(AP10:AP57)</f>
        <v>0</v>
      </c>
      <c r="AQ9" s="1" t="s">
        <v>151</v>
      </c>
      <c r="AR9" s="1">
        <f>COUNT(AR10:AR57)</f>
        <v>0</v>
      </c>
    </row>
    <row r="10" spans="1:44" ht="14.45" customHeight="1">
      <c r="A10" s="31">
        <v>1</v>
      </c>
      <c r="B10" s="174"/>
      <c r="C10" s="41"/>
      <c r="D10" s="41"/>
      <c r="E10" s="41"/>
      <c r="F10" s="176"/>
      <c r="G10" s="41"/>
      <c r="H10" s="42"/>
      <c r="I10" s="224"/>
      <c r="J10" s="145"/>
      <c r="K10" s="43"/>
      <c r="L10" s="145"/>
      <c r="M10" s="43"/>
      <c r="N10" s="215"/>
      <c r="O10" s="44"/>
      <c r="P10" s="44"/>
      <c r="Q10" s="325"/>
      <c r="R10" s="325" t="str">
        <f>IF(G10="","",IF(G10="中学",500,IF(G10="高校",800,IF(G10="一般",1000,0))))</f>
        <v/>
      </c>
      <c r="S10" s="1" t="str">
        <f>IF(I10="","",R10)</f>
        <v/>
      </c>
      <c r="V10" s="50"/>
      <c r="W10" s="231"/>
      <c r="Y10" s="4" t="str">
        <f t="shared" ref="Y10:Y41" si="0">IF(G10="男",C10,"")</f>
        <v/>
      </c>
      <c r="Z10" s="4" t="str">
        <f t="shared" ref="Z10:Z41" si="1">IF(G10="男",D10,"")</f>
        <v/>
      </c>
      <c r="AA10" s="4" t="str">
        <f t="shared" ref="AA10:AA41" si="2">IF(G10="男",E10,"")</f>
        <v/>
      </c>
      <c r="AB10" s="4" t="str">
        <f t="shared" ref="AB10:AB41" si="3">IF(G10="男",G10,"")</f>
        <v/>
      </c>
      <c r="AC10" s="4" t="str">
        <f t="shared" ref="AC10:AC41" si="4">IF(G10="男",IF(H10="","",H10),"")</f>
        <v/>
      </c>
      <c r="AD10" s="9" t="str">
        <f>IF(G10="男",data_kyogisha!A2,"")</f>
        <v/>
      </c>
      <c r="AE10" s="4" t="str">
        <f t="shared" ref="AE10:AE57" si="5">IF(C10="","",C10)</f>
        <v/>
      </c>
      <c r="AF10" s="4" t="str">
        <f t="shared" ref="AF10:AF57" si="6">IF(C10="","",D10)</f>
        <v/>
      </c>
      <c r="AG10" s="4" t="str">
        <f t="shared" ref="AG10:AG57" si="7">IF(C10="","",E10)</f>
        <v/>
      </c>
      <c r="AH10" s="4" t="str">
        <f t="shared" ref="AH10:AH57" si="8">IF(C10="","","女")</f>
        <v/>
      </c>
      <c r="AI10" s="4" t="str">
        <f t="shared" ref="AI10:AI41" si="9">IF(G10="女",IF(H10="","",H10),"")</f>
        <v/>
      </c>
      <c r="AJ10" s="1" t="str">
        <f>IF(C10="","",data_kyogisha!A2)</f>
        <v/>
      </c>
      <c r="AK10" s="1">
        <f>IF(AND(G10="男",O10="○"),1,0)</f>
        <v>0</v>
      </c>
      <c r="AL10" s="1" t="str">
        <f t="shared" ref="AL10:AL57" si="10">IF(AND(G10="男",O10="○"),C10,"")</f>
        <v/>
      </c>
      <c r="AM10" s="1">
        <f>IF(AND(G10="男",P10="○"),1,0)</f>
        <v>0</v>
      </c>
      <c r="AN10" s="1" t="str">
        <f t="shared" ref="AN10:AN57" si="11">IF(AND(G10="男",P10="○"),C10,"")</f>
        <v/>
      </c>
      <c r="AO10" s="1">
        <f>IF(AND(G10="一般",O10="○"),1,IF(AND(G10="中学",O10="○"),1,IF(AND(G10="高校",O10="○"),1,0)))</f>
        <v>0</v>
      </c>
      <c r="AP10" s="1" t="str">
        <f t="shared" ref="AP10:AP57" si="12">IF(AND(G10="一般",O10="○"),C10,IF(AND(G10="中学",O10="○"),C10,IF(AND(G10="高校",O10="○"),C10,"")))</f>
        <v/>
      </c>
      <c r="AQ10" s="1">
        <f>IF(AND(G10="女",P10="○"),1,0)</f>
        <v>0</v>
      </c>
      <c r="AR10" s="1" t="str">
        <f>IF(AND(G10="女",P10="○"),C10,"")</f>
        <v/>
      </c>
    </row>
    <row r="11" spans="1:44" ht="14.45" customHeight="1">
      <c r="A11" s="31">
        <v>2</v>
      </c>
      <c r="B11" s="174"/>
      <c r="C11" s="41"/>
      <c r="D11" s="41"/>
      <c r="E11" s="41"/>
      <c r="F11" s="176"/>
      <c r="G11" s="41"/>
      <c r="H11" s="42"/>
      <c r="I11" s="224"/>
      <c r="J11" s="145"/>
      <c r="K11" s="43"/>
      <c r="L11" s="145"/>
      <c r="M11" s="43"/>
      <c r="N11" s="215"/>
      <c r="O11" s="44"/>
      <c r="P11" s="44"/>
      <c r="Q11" s="325"/>
      <c r="R11" s="325" t="str">
        <f t="shared" ref="R11:R57" si="13">IF(G11="","",IF(G11="中学",500,IF(G11="高校",800,IF(G11="一般",1000,0))))</f>
        <v/>
      </c>
      <c r="S11" s="1" t="str">
        <f t="shared" ref="S11:S57" si="14">IF(I11="","",R11)</f>
        <v/>
      </c>
      <c r="U11" s="1" t="s">
        <v>248</v>
      </c>
      <c r="V11" s="358" t="s">
        <v>249</v>
      </c>
      <c r="W11" s="232" t="str">
        <f>IF(種目情報!E4="","",種目情報!E4)</f>
        <v>100m</v>
      </c>
      <c r="X11" s="1" t="s">
        <v>52</v>
      </c>
      <c r="Y11" s="4" t="str">
        <f t="shared" si="0"/>
        <v/>
      </c>
      <c r="Z11" s="4" t="str">
        <f t="shared" si="1"/>
        <v/>
      </c>
      <c r="AA11" s="4" t="str">
        <f t="shared" si="2"/>
        <v/>
      </c>
      <c r="AB11" s="4" t="str">
        <f t="shared" si="3"/>
        <v/>
      </c>
      <c r="AC11" s="4" t="str">
        <f t="shared" si="4"/>
        <v/>
      </c>
      <c r="AD11" s="9" t="str">
        <f>IF(G11="男",data_kyogisha!A3,"")</f>
        <v/>
      </c>
      <c r="AE11" s="4" t="str">
        <f t="shared" si="5"/>
        <v/>
      </c>
      <c r="AF11" s="4" t="str">
        <f t="shared" si="6"/>
        <v/>
      </c>
      <c r="AG11" s="4" t="str">
        <f t="shared" si="7"/>
        <v/>
      </c>
      <c r="AH11" s="4" t="str">
        <f t="shared" si="8"/>
        <v/>
      </c>
      <c r="AI11" s="4" t="str">
        <f t="shared" si="9"/>
        <v/>
      </c>
      <c r="AJ11" s="4" t="str">
        <f>IF(C11="","",data_kyogisha!A3)</f>
        <v/>
      </c>
      <c r="AK11" s="1">
        <f t="shared" ref="AK11:AK57" si="15">IF(AND(G11="男",O11="○"),AK10+1,AK10)</f>
        <v>0</v>
      </c>
      <c r="AL11" s="1" t="str">
        <f t="shared" si="10"/>
        <v/>
      </c>
      <c r="AM11" s="1">
        <f t="shared" ref="AM11:AM57" si="16">IF(AND(G11="男",P11="○"),AM10+1,AM10)</f>
        <v>0</v>
      </c>
      <c r="AN11" s="1" t="str">
        <f t="shared" si="11"/>
        <v/>
      </c>
      <c r="AO11" s="1">
        <f t="shared" ref="AO11:AO57" si="17">IF(AND(G11="一般",O11="○"),AO10+1,IF(AND(G11="中学",O11="○"),AO10+1,IF(AND(G11="高校",O11="○"),AO10+1,AO10)))</f>
        <v>0</v>
      </c>
      <c r="AP11" s="1" t="str">
        <f t="shared" si="12"/>
        <v/>
      </c>
      <c r="AQ11" s="1">
        <f t="shared" ref="AQ11:AQ57" si="18">IF(AND(G11="女",P11="○"),AQ10+1,AQ10)</f>
        <v>0</v>
      </c>
      <c r="AR11" s="1" t="str">
        <f>IF(AND(G11="女",P11="○"),C11,"")</f>
        <v/>
      </c>
    </row>
    <row r="12" spans="1:44" ht="14.45" customHeight="1">
      <c r="A12" s="31">
        <v>3</v>
      </c>
      <c r="B12" s="174"/>
      <c r="C12" s="41"/>
      <c r="D12" s="41"/>
      <c r="E12" s="41"/>
      <c r="F12" s="176"/>
      <c r="G12" s="41"/>
      <c r="H12" s="42"/>
      <c r="I12" s="224"/>
      <c r="J12" s="145"/>
      <c r="K12" s="43"/>
      <c r="L12" s="145"/>
      <c r="M12" s="43"/>
      <c r="N12" s="215"/>
      <c r="O12" s="44"/>
      <c r="P12" s="44"/>
      <c r="Q12" s="325"/>
      <c r="R12" s="325" t="str">
        <f t="shared" si="13"/>
        <v/>
      </c>
      <c r="S12" s="1" t="str">
        <f t="shared" si="14"/>
        <v/>
      </c>
      <c r="U12" s="1" t="s">
        <v>344</v>
      </c>
      <c r="V12" s="358" t="s">
        <v>250</v>
      </c>
      <c r="W12" s="232" t="str">
        <f>IF(種目情報!E5="","",種目情報!E5)</f>
        <v>200m</v>
      </c>
      <c r="Y12" s="4" t="str">
        <f t="shared" si="0"/>
        <v/>
      </c>
      <c r="Z12" s="4" t="str">
        <f t="shared" si="1"/>
        <v/>
      </c>
      <c r="AA12" s="4" t="str">
        <f t="shared" si="2"/>
        <v/>
      </c>
      <c r="AB12" s="4" t="str">
        <f t="shared" si="3"/>
        <v/>
      </c>
      <c r="AC12" s="4" t="str">
        <f t="shared" si="4"/>
        <v/>
      </c>
      <c r="AD12" s="9" t="str">
        <f>IF(G12="男",data_kyogisha!A4,"")</f>
        <v/>
      </c>
      <c r="AE12" s="4" t="str">
        <f t="shared" si="5"/>
        <v/>
      </c>
      <c r="AF12" s="4" t="str">
        <f t="shared" si="6"/>
        <v/>
      </c>
      <c r="AG12" s="4" t="str">
        <f t="shared" si="7"/>
        <v/>
      </c>
      <c r="AH12" s="4" t="str">
        <f t="shared" si="8"/>
        <v/>
      </c>
      <c r="AI12" s="4" t="str">
        <f t="shared" si="9"/>
        <v/>
      </c>
      <c r="AJ12" s="4" t="str">
        <f>IF(C12="","",data_kyogisha!A4)</f>
        <v/>
      </c>
      <c r="AK12" s="1">
        <f t="shared" si="15"/>
        <v>0</v>
      </c>
      <c r="AL12" s="1" t="str">
        <f t="shared" si="10"/>
        <v/>
      </c>
      <c r="AM12" s="1">
        <f t="shared" si="16"/>
        <v>0</v>
      </c>
      <c r="AN12" s="1" t="str">
        <f t="shared" si="11"/>
        <v/>
      </c>
      <c r="AO12" s="1">
        <f t="shared" si="17"/>
        <v>0</v>
      </c>
      <c r="AP12" s="1" t="str">
        <f t="shared" si="12"/>
        <v/>
      </c>
      <c r="AQ12" s="1">
        <f t="shared" si="18"/>
        <v>0</v>
      </c>
      <c r="AR12" s="1" t="str">
        <f t="shared" ref="AR12:AR57" si="19">IF(AND(G12="女",P12="○"),C12,"")</f>
        <v/>
      </c>
    </row>
    <row r="13" spans="1:44" ht="14.45" customHeight="1">
      <c r="A13" s="31">
        <v>4</v>
      </c>
      <c r="B13" s="174"/>
      <c r="C13" s="41"/>
      <c r="D13" s="41"/>
      <c r="E13" s="41"/>
      <c r="F13" s="176"/>
      <c r="G13" s="41"/>
      <c r="H13" s="42"/>
      <c r="I13" s="224"/>
      <c r="J13" s="145"/>
      <c r="K13" s="43"/>
      <c r="L13" s="145"/>
      <c r="M13" s="43"/>
      <c r="N13" s="215"/>
      <c r="O13" s="44"/>
      <c r="P13" s="44"/>
      <c r="Q13" s="325"/>
      <c r="R13" s="325" t="str">
        <f t="shared" si="13"/>
        <v/>
      </c>
      <c r="S13" s="1" t="str">
        <f t="shared" si="14"/>
        <v/>
      </c>
      <c r="U13" s="1" t="s">
        <v>343</v>
      </c>
      <c r="V13" s="358" t="s">
        <v>251</v>
      </c>
      <c r="W13" s="232" t="str">
        <f>IF(種目情報!E6="","",種目情報!E6)</f>
        <v>400m</v>
      </c>
      <c r="Y13" s="4" t="str">
        <f t="shared" si="0"/>
        <v/>
      </c>
      <c r="Z13" s="4" t="str">
        <f t="shared" si="1"/>
        <v/>
      </c>
      <c r="AA13" s="4" t="str">
        <f t="shared" si="2"/>
        <v/>
      </c>
      <c r="AB13" s="4" t="str">
        <f t="shared" si="3"/>
        <v/>
      </c>
      <c r="AC13" s="4" t="str">
        <f t="shared" si="4"/>
        <v/>
      </c>
      <c r="AD13" s="9" t="str">
        <f>IF(G13="男",data_kyogisha!A5,"")</f>
        <v/>
      </c>
      <c r="AE13" s="4" t="str">
        <f t="shared" si="5"/>
        <v/>
      </c>
      <c r="AF13" s="4" t="str">
        <f t="shared" si="6"/>
        <v/>
      </c>
      <c r="AG13" s="4" t="str">
        <f t="shared" si="7"/>
        <v/>
      </c>
      <c r="AH13" s="4" t="str">
        <f t="shared" si="8"/>
        <v/>
      </c>
      <c r="AI13" s="4" t="str">
        <f t="shared" si="9"/>
        <v/>
      </c>
      <c r="AJ13" s="4" t="str">
        <f>IF(C13="","",data_kyogisha!A5)</f>
        <v/>
      </c>
      <c r="AK13" s="1">
        <f t="shared" si="15"/>
        <v>0</v>
      </c>
      <c r="AL13" s="1" t="str">
        <f t="shared" si="10"/>
        <v/>
      </c>
      <c r="AM13" s="1">
        <f t="shared" si="16"/>
        <v>0</v>
      </c>
      <c r="AN13" s="1" t="str">
        <f t="shared" si="11"/>
        <v/>
      </c>
      <c r="AO13" s="1">
        <f t="shared" si="17"/>
        <v>0</v>
      </c>
      <c r="AP13" s="1" t="str">
        <f t="shared" si="12"/>
        <v/>
      </c>
      <c r="AQ13" s="1">
        <f t="shared" si="18"/>
        <v>0</v>
      </c>
      <c r="AR13" s="1" t="str">
        <f t="shared" si="19"/>
        <v/>
      </c>
    </row>
    <row r="14" spans="1:44" ht="14.45" customHeight="1">
      <c r="A14" s="31">
        <v>5</v>
      </c>
      <c r="B14" s="174"/>
      <c r="C14" s="41"/>
      <c r="D14" s="41"/>
      <c r="E14" s="41"/>
      <c r="F14" s="176"/>
      <c r="G14" s="41"/>
      <c r="H14" s="42"/>
      <c r="I14" s="224"/>
      <c r="J14" s="145"/>
      <c r="K14" s="43"/>
      <c r="L14" s="145"/>
      <c r="M14" s="43"/>
      <c r="N14" s="215"/>
      <c r="O14" s="44"/>
      <c r="P14" s="44"/>
      <c r="Q14" s="325"/>
      <c r="R14" s="325" t="str">
        <f t="shared" si="13"/>
        <v/>
      </c>
      <c r="S14" s="1" t="str">
        <f t="shared" si="14"/>
        <v/>
      </c>
      <c r="V14" s="358" t="s">
        <v>253</v>
      </c>
      <c r="W14" s="232" t="str">
        <f>IF(種目情報!E7="","",種目情報!E7)</f>
        <v>800m</v>
      </c>
      <c r="Y14" s="4" t="str">
        <f t="shared" si="0"/>
        <v/>
      </c>
      <c r="Z14" s="4" t="str">
        <f t="shared" si="1"/>
        <v/>
      </c>
      <c r="AA14" s="4" t="str">
        <f t="shared" si="2"/>
        <v/>
      </c>
      <c r="AB14" s="4" t="str">
        <f t="shared" si="3"/>
        <v/>
      </c>
      <c r="AC14" s="4" t="str">
        <f t="shared" si="4"/>
        <v/>
      </c>
      <c r="AD14" s="9" t="str">
        <f>IF(G14="男",data_kyogisha!A6,"")</f>
        <v/>
      </c>
      <c r="AE14" s="4" t="str">
        <f t="shared" si="5"/>
        <v/>
      </c>
      <c r="AF14" s="4" t="str">
        <f t="shared" si="6"/>
        <v/>
      </c>
      <c r="AG14" s="4" t="str">
        <f t="shared" si="7"/>
        <v/>
      </c>
      <c r="AH14" s="4" t="str">
        <f t="shared" si="8"/>
        <v/>
      </c>
      <c r="AI14" s="4" t="str">
        <f t="shared" si="9"/>
        <v/>
      </c>
      <c r="AJ14" s="4" t="str">
        <f>IF(C14="","",data_kyogisha!A6)</f>
        <v/>
      </c>
      <c r="AK14" s="1">
        <f t="shared" si="15"/>
        <v>0</v>
      </c>
      <c r="AL14" s="1" t="str">
        <f t="shared" si="10"/>
        <v/>
      </c>
      <c r="AM14" s="1">
        <f t="shared" si="16"/>
        <v>0</v>
      </c>
      <c r="AN14" s="1" t="str">
        <f t="shared" si="11"/>
        <v/>
      </c>
      <c r="AO14" s="1">
        <f t="shared" si="17"/>
        <v>0</v>
      </c>
      <c r="AP14" s="1" t="str">
        <f t="shared" si="12"/>
        <v/>
      </c>
      <c r="AQ14" s="1">
        <f t="shared" si="18"/>
        <v>0</v>
      </c>
      <c r="AR14" s="1" t="str">
        <f t="shared" si="19"/>
        <v/>
      </c>
    </row>
    <row r="15" spans="1:44" ht="14.45" customHeight="1">
      <c r="A15" s="31">
        <v>6</v>
      </c>
      <c r="B15" s="174"/>
      <c r="C15" s="41"/>
      <c r="D15" s="41"/>
      <c r="E15" s="41"/>
      <c r="F15" s="176"/>
      <c r="G15" s="41"/>
      <c r="H15" s="42"/>
      <c r="I15" s="224"/>
      <c r="J15" s="145"/>
      <c r="K15" s="43"/>
      <c r="L15" s="145"/>
      <c r="M15" s="43"/>
      <c r="N15" s="215"/>
      <c r="O15" s="44"/>
      <c r="P15" s="44"/>
      <c r="Q15" s="325"/>
      <c r="R15" s="325" t="str">
        <f t="shared" si="13"/>
        <v/>
      </c>
      <c r="S15" s="1" t="str">
        <f t="shared" si="14"/>
        <v/>
      </c>
      <c r="V15" s="358" t="s">
        <v>254</v>
      </c>
      <c r="W15" s="232" t="str">
        <f>IF(種目情報!E8="","",種目情報!E8)</f>
        <v>1500m</v>
      </c>
      <c r="Y15" s="4" t="str">
        <f t="shared" si="0"/>
        <v/>
      </c>
      <c r="Z15" s="4" t="str">
        <f t="shared" si="1"/>
        <v/>
      </c>
      <c r="AA15" s="4" t="str">
        <f t="shared" si="2"/>
        <v/>
      </c>
      <c r="AB15" s="4" t="str">
        <f t="shared" si="3"/>
        <v/>
      </c>
      <c r="AC15" s="4" t="str">
        <f t="shared" si="4"/>
        <v/>
      </c>
      <c r="AD15" s="9" t="str">
        <f>IF(G15="男",data_kyogisha!A7,"")</f>
        <v/>
      </c>
      <c r="AE15" s="4" t="str">
        <f t="shared" si="5"/>
        <v/>
      </c>
      <c r="AF15" s="4" t="str">
        <f t="shared" si="6"/>
        <v/>
      </c>
      <c r="AG15" s="4" t="str">
        <f t="shared" si="7"/>
        <v/>
      </c>
      <c r="AH15" s="4" t="str">
        <f t="shared" si="8"/>
        <v/>
      </c>
      <c r="AI15" s="4" t="str">
        <f t="shared" si="9"/>
        <v/>
      </c>
      <c r="AJ15" s="4" t="str">
        <f>IF(C15="","",data_kyogisha!A7)</f>
        <v/>
      </c>
      <c r="AK15" s="1">
        <f t="shared" si="15"/>
        <v>0</v>
      </c>
      <c r="AL15" s="1" t="str">
        <f t="shared" si="10"/>
        <v/>
      </c>
      <c r="AM15" s="1">
        <f t="shared" si="16"/>
        <v>0</v>
      </c>
      <c r="AN15" s="1" t="str">
        <f t="shared" si="11"/>
        <v/>
      </c>
      <c r="AO15" s="1">
        <f t="shared" si="17"/>
        <v>0</v>
      </c>
      <c r="AP15" s="1" t="str">
        <f t="shared" si="12"/>
        <v/>
      </c>
      <c r="AQ15" s="1">
        <f t="shared" si="18"/>
        <v>0</v>
      </c>
      <c r="AR15" s="1" t="str">
        <f t="shared" si="19"/>
        <v/>
      </c>
    </row>
    <row r="16" spans="1:44" ht="14.45" customHeight="1">
      <c r="A16" s="31">
        <v>7</v>
      </c>
      <c r="B16" s="174"/>
      <c r="C16" s="41"/>
      <c r="D16" s="41"/>
      <c r="E16" s="41"/>
      <c r="F16" s="176"/>
      <c r="G16" s="41"/>
      <c r="H16" s="42"/>
      <c r="I16" s="224"/>
      <c r="J16" s="145"/>
      <c r="K16" s="43"/>
      <c r="L16" s="145"/>
      <c r="M16" s="43"/>
      <c r="N16" s="215"/>
      <c r="O16" s="44"/>
      <c r="P16" s="44"/>
      <c r="Q16" s="325"/>
      <c r="R16" s="325" t="str">
        <f t="shared" si="13"/>
        <v/>
      </c>
      <c r="S16" s="1" t="str">
        <f t="shared" si="14"/>
        <v/>
      </c>
      <c r="V16" s="358" t="s">
        <v>255</v>
      </c>
      <c r="W16" s="232" t="str">
        <f>IF(種目情報!E9="","",種目情報!E9)</f>
        <v>100mH(0.838m)</v>
      </c>
      <c r="Y16" s="4" t="str">
        <f t="shared" si="0"/>
        <v/>
      </c>
      <c r="Z16" s="4" t="str">
        <f t="shared" si="1"/>
        <v/>
      </c>
      <c r="AA16" s="4" t="str">
        <f t="shared" si="2"/>
        <v/>
      </c>
      <c r="AB16" s="4" t="str">
        <f t="shared" si="3"/>
        <v/>
      </c>
      <c r="AC16" s="4" t="str">
        <f t="shared" si="4"/>
        <v/>
      </c>
      <c r="AD16" s="9" t="str">
        <f>IF(G16="男",data_kyogisha!A8,"")</f>
        <v/>
      </c>
      <c r="AE16" s="4" t="str">
        <f t="shared" si="5"/>
        <v/>
      </c>
      <c r="AF16" s="4" t="str">
        <f t="shared" si="6"/>
        <v/>
      </c>
      <c r="AG16" s="4" t="str">
        <f t="shared" si="7"/>
        <v/>
      </c>
      <c r="AH16" s="4" t="str">
        <f t="shared" si="8"/>
        <v/>
      </c>
      <c r="AI16" s="4" t="str">
        <f t="shared" si="9"/>
        <v/>
      </c>
      <c r="AJ16" s="4" t="str">
        <f>IF(C16="","",data_kyogisha!A8)</f>
        <v/>
      </c>
      <c r="AK16" s="1">
        <f t="shared" si="15"/>
        <v>0</v>
      </c>
      <c r="AL16" s="1" t="str">
        <f t="shared" si="10"/>
        <v/>
      </c>
      <c r="AM16" s="1">
        <f t="shared" si="16"/>
        <v>0</v>
      </c>
      <c r="AN16" s="1" t="str">
        <f t="shared" si="11"/>
        <v/>
      </c>
      <c r="AO16" s="1">
        <f t="shared" si="17"/>
        <v>0</v>
      </c>
      <c r="AP16" s="1" t="str">
        <f t="shared" si="12"/>
        <v/>
      </c>
      <c r="AQ16" s="1">
        <f t="shared" si="18"/>
        <v>0</v>
      </c>
      <c r="AR16" s="1" t="str">
        <f t="shared" si="19"/>
        <v/>
      </c>
    </row>
    <row r="17" spans="1:44" ht="14.45" customHeight="1">
      <c r="A17" s="31">
        <v>8</v>
      </c>
      <c r="B17" s="174"/>
      <c r="C17" s="41"/>
      <c r="D17" s="41"/>
      <c r="E17" s="41"/>
      <c r="F17" s="176"/>
      <c r="G17" s="41"/>
      <c r="H17" s="42"/>
      <c r="I17" s="224"/>
      <c r="J17" s="145"/>
      <c r="K17" s="43"/>
      <c r="L17" s="145"/>
      <c r="M17" s="43"/>
      <c r="N17" s="215"/>
      <c r="O17" s="44"/>
      <c r="P17" s="44"/>
      <c r="Q17" s="325"/>
      <c r="R17" s="325" t="str">
        <f t="shared" si="13"/>
        <v/>
      </c>
      <c r="S17" s="1" t="str">
        <f t="shared" si="14"/>
        <v/>
      </c>
      <c r="V17" s="358" t="s">
        <v>256</v>
      </c>
      <c r="W17" s="232" t="str">
        <f>IF(種目情報!E10="","",種目情報!E10)</f>
        <v>400mH(0.762m)</v>
      </c>
      <c r="Y17" s="4" t="str">
        <f t="shared" si="0"/>
        <v/>
      </c>
      <c r="Z17" s="4" t="str">
        <f t="shared" si="1"/>
        <v/>
      </c>
      <c r="AA17" s="4" t="str">
        <f t="shared" si="2"/>
        <v/>
      </c>
      <c r="AB17" s="4" t="str">
        <f t="shared" si="3"/>
        <v/>
      </c>
      <c r="AC17" s="4" t="str">
        <f t="shared" si="4"/>
        <v/>
      </c>
      <c r="AD17" s="9" t="str">
        <f>IF(G17="男",data_kyogisha!A9,"")</f>
        <v/>
      </c>
      <c r="AE17" s="4" t="str">
        <f t="shared" si="5"/>
        <v/>
      </c>
      <c r="AF17" s="4" t="str">
        <f t="shared" si="6"/>
        <v/>
      </c>
      <c r="AG17" s="4" t="str">
        <f t="shared" si="7"/>
        <v/>
      </c>
      <c r="AH17" s="4" t="str">
        <f t="shared" si="8"/>
        <v/>
      </c>
      <c r="AI17" s="4" t="str">
        <f t="shared" si="9"/>
        <v/>
      </c>
      <c r="AJ17" s="4" t="str">
        <f>IF(C17="","",data_kyogisha!A9)</f>
        <v/>
      </c>
      <c r="AK17" s="1">
        <f t="shared" si="15"/>
        <v>0</v>
      </c>
      <c r="AL17" s="1" t="str">
        <f t="shared" si="10"/>
        <v/>
      </c>
      <c r="AM17" s="1">
        <f t="shared" si="16"/>
        <v>0</v>
      </c>
      <c r="AN17" s="1" t="str">
        <f t="shared" si="11"/>
        <v/>
      </c>
      <c r="AO17" s="1">
        <f t="shared" si="17"/>
        <v>0</v>
      </c>
      <c r="AP17" s="1" t="str">
        <f t="shared" si="12"/>
        <v/>
      </c>
      <c r="AQ17" s="1">
        <f t="shared" si="18"/>
        <v>0</v>
      </c>
      <c r="AR17" s="1" t="str">
        <f t="shared" si="19"/>
        <v/>
      </c>
    </row>
    <row r="18" spans="1:44" ht="14.45" customHeight="1">
      <c r="A18" s="31">
        <v>9</v>
      </c>
      <c r="B18" s="174"/>
      <c r="C18" s="41"/>
      <c r="D18" s="41"/>
      <c r="E18" s="41"/>
      <c r="F18" s="176"/>
      <c r="G18" s="41"/>
      <c r="H18" s="42"/>
      <c r="I18" s="224"/>
      <c r="J18" s="145"/>
      <c r="K18" s="43"/>
      <c r="L18" s="145"/>
      <c r="M18" s="43"/>
      <c r="N18" s="215"/>
      <c r="O18" s="44"/>
      <c r="P18" s="44"/>
      <c r="Q18" s="325"/>
      <c r="R18" s="325" t="str">
        <f t="shared" si="13"/>
        <v/>
      </c>
      <c r="S18" s="1" t="str">
        <f t="shared" si="14"/>
        <v/>
      </c>
      <c r="V18" s="358" t="s">
        <v>257</v>
      </c>
      <c r="W18" s="232" t="str">
        <f>IF(種目情報!E11="","",種目情報!E11)</f>
        <v>3000mSC(0.762m)</v>
      </c>
      <c r="Y18" s="4" t="str">
        <f t="shared" si="0"/>
        <v/>
      </c>
      <c r="Z18" s="4" t="str">
        <f t="shared" si="1"/>
        <v/>
      </c>
      <c r="AA18" s="4" t="str">
        <f t="shared" si="2"/>
        <v/>
      </c>
      <c r="AB18" s="4" t="str">
        <f t="shared" si="3"/>
        <v/>
      </c>
      <c r="AC18" s="4" t="str">
        <f t="shared" si="4"/>
        <v/>
      </c>
      <c r="AD18" s="9" t="str">
        <f>IF(G18="男",data_kyogisha!A10,"")</f>
        <v/>
      </c>
      <c r="AE18" s="4" t="str">
        <f t="shared" si="5"/>
        <v/>
      </c>
      <c r="AF18" s="4" t="str">
        <f t="shared" si="6"/>
        <v/>
      </c>
      <c r="AG18" s="4" t="str">
        <f t="shared" si="7"/>
        <v/>
      </c>
      <c r="AH18" s="4" t="str">
        <f t="shared" si="8"/>
        <v/>
      </c>
      <c r="AI18" s="4" t="str">
        <f t="shared" si="9"/>
        <v/>
      </c>
      <c r="AJ18" s="4" t="str">
        <f>IF(C18="","",data_kyogisha!A10)</f>
        <v/>
      </c>
      <c r="AK18" s="1">
        <f t="shared" si="15"/>
        <v>0</v>
      </c>
      <c r="AL18" s="1" t="str">
        <f t="shared" si="10"/>
        <v/>
      </c>
      <c r="AM18" s="1">
        <f t="shared" si="16"/>
        <v>0</v>
      </c>
      <c r="AN18" s="1" t="str">
        <f t="shared" si="11"/>
        <v/>
      </c>
      <c r="AO18" s="1">
        <f t="shared" si="17"/>
        <v>0</v>
      </c>
      <c r="AP18" s="1" t="str">
        <f t="shared" si="12"/>
        <v/>
      </c>
      <c r="AQ18" s="1">
        <f t="shared" si="18"/>
        <v>0</v>
      </c>
      <c r="AR18" s="1" t="str">
        <f t="shared" si="19"/>
        <v/>
      </c>
    </row>
    <row r="19" spans="1:44" ht="14.45" customHeight="1">
      <c r="A19" s="31">
        <v>10</v>
      </c>
      <c r="B19" s="174"/>
      <c r="C19" s="41"/>
      <c r="D19" s="41"/>
      <c r="E19" s="41"/>
      <c r="F19" s="176"/>
      <c r="G19" s="41"/>
      <c r="H19" s="42"/>
      <c r="I19" s="224"/>
      <c r="J19" s="145"/>
      <c r="K19" s="43"/>
      <c r="L19" s="145"/>
      <c r="M19" s="43"/>
      <c r="N19" s="215"/>
      <c r="O19" s="44"/>
      <c r="P19" s="44"/>
      <c r="Q19" s="325"/>
      <c r="R19" s="325" t="str">
        <f t="shared" si="13"/>
        <v/>
      </c>
      <c r="S19" s="1" t="str">
        <f t="shared" si="14"/>
        <v/>
      </c>
      <c r="V19" s="358" t="s">
        <v>258</v>
      </c>
      <c r="W19" s="232" t="str">
        <f>IF(種目情報!E12="","",種目情報!E12)</f>
        <v>走高跳</v>
      </c>
      <c r="Y19" s="4" t="str">
        <f t="shared" si="0"/>
        <v/>
      </c>
      <c r="Z19" s="4" t="str">
        <f t="shared" si="1"/>
        <v/>
      </c>
      <c r="AA19" s="4" t="str">
        <f t="shared" si="2"/>
        <v/>
      </c>
      <c r="AB19" s="4" t="str">
        <f t="shared" si="3"/>
        <v/>
      </c>
      <c r="AC19" s="4" t="str">
        <f t="shared" si="4"/>
        <v/>
      </c>
      <c r="AD19" s="9" t="str">
        <f>IF(G19="男",data_kyogisha!A11,"")</f>
        <v/>
      </c>
      <c r="AE19" s="4" t="str">
        <f t="shared" si="5"/>
        <v/>
      </c>
      <c r="AF19" s="4" t="str">
        <f t="shared" si="6"/>
        <v/>
      </c>
      <c r="AG19" s="4" t="str">
        <f t="shared" si="7"/>
        <v/>
      </c>
      <c r="AH19" s="4" t="str">
        <f t="shared" si="8"/>
        <v/>
      </c>
      <c r="AI19" s="4" t="str">
        <f t="shared" si="9"/>
        <v/>
      </c>
      <c r="AJ19" s="4" t="str">
        <f>IF(C19="","",data_kyogisha!A11)</f>
        <v/>
      </c>
      <c r="AK19" s="1">
        <f t="shared" si="15"/>
        <v>0</v>
      </c>
      <c r="AL19" s="1" t="str">
        <f t="shared" si="10"/>
        <v/>
      </c>
      <c r="AM19" s="1">
        <f t="shared" si="16"/>
        <v>0</v>
      </c>
      <c r="AN19" s="1" t="str">
        <f t="shared" si="11"/>
        <v/>
      </c>
      <c r="AO19" s="1">
        <f t="shared" si="17"/>
        <v>0</v>
      </c>
      <c r="AP19" s="1" t="str">
        <f t="shared" si="12"/>
        <v/>
      </c>
      <c r="AQ19" s="1">
        <f t="shared" si="18"/>
        <v>0</v>
      </c>
      <c r="AR19" s="1" t="str">
        <f t="shared" si="19"/>
        <v/>
      </c>
    </row>
    <row r="20" spans="1:44" ht="14.45" customHeight="1">
      <c r="A20" s="31">
        <v>11</v>
      </c>
      <c r="B20" s="174"/>
      <c r="C20" s="41"/>
      <c r="D20" s="41"/>
      <c r="E20" s="41"/>
      <c r="F20" s="176"/>
      <c r="G20" s="41"/>
      <c r="H20" s="42"/>
      <c r="I20" s="224"/>
      <c r="J20" s="145"/>
      <c r="K20" s="43"/>
      <c r="L20" s="145"/>
      <c r="M20" s="43"/>
      <c r="N20" s="215"/>
      <c r="O20" s="44"/>
      <c r="P20" s="44"/>
      <c r="Q20" s="325"/>
      <c r="R20" s="325" t="str">
        <f t="shared" si="13"/>
        <v/>
      </c>
      <c r="S20" s="1" t="str">
        <f t="shared" si="14"/>
        <v/>
      </c>
      <c r="V20" s="358" t="s">
        <v>259</v>
      </c>
      <c r="W20" s="232" t="str">
        <f>IF(種目情報!E13="","",種目情報!E13)</f>
        <v>走幅跳</v>
      </c>
      <c r="Y20" s="4" t="str">
        <f t="shared" si="0"/>
        <v/>
      </c>
      <c r="Z20" s="4" t="str">
        <f t="shared" si="1"/>
        <v/>
      </c>
      <c r="AA20" s="4" t="str">
        <f t="shared" si="2"/>
        <v/>
      </c>
      <c r="AB20" s="4" t="str">
        <f t="shared" si="3"/>
        <v/>
      </c>
      <c r="AC20" s="4" t="str">
        <f t="shared" si="4"/>
        <v/>
      </c>
      <c r="AD20" s="9" t="str">
        <f>IF(G20="男",data_kyogisha!A12,"")</f>
        <v/>
      </c>
      <c r="AE20" s="4" t="str">
        <f t="shared" si="5"/>
        <v/>
      </c>
      <c r="AF20" s="4" t="str">
        <f t="shared" si="6"/>
        <v/>
      </c>
      <c r="AG20" s="4" t="str">
        <f t="shared" si="7"/>
        <v/>
      </c>
      <c r="AH20" s="4" t="str">
        <f t="shared" si="8"/>
        <v/>
      </c>
      <c r="AI20" s="4" t="str">
        <f t="shared" si="9"/>
        <v/>
      </c>
      <c r="AJ20" s="4" t="str">
        <f>IF(C20="","",data_kyogisha!A12)</f>
        <v/>
      </c>
      <c r="AK20" s="1">
        <f t="shared" si="15"/>
        <v>0</v>
      </c>
      <c r="AL20" s="1" t="str">
        <f t="shared" si="10"/>
        <v/>
      </c>
      <c r="AM20" s="1">
        <f t="shared" si="16"/>
        <v>0</v>
      </c>
      <c r="AN20" s="1" t="str">
        <f t="shared" si="11"/>
        <v/>
      </c>
      <c r="AO20" s="1">
        <f t="shared" si="17"/>
        <v>0</v>
      </c>
      <c r="AP20" s="1" t="str">
        <f t="shared" si="12"/>
        <v/>
      </c>
      <c r="AQ20" s="1">
        <f t="shared" si="18"/>
        <v>0</v>
      </c>
      <c r="AR20" s="1" t="str">
        <f t="shared" si="19"/>
        <v/>
      </c>
    </row>
    <row r="21" spans="1:44" ht="14.45" customHeight="1">
      <c r="A21" s="31">
        <v>12</v>
      </c>
      <c r="B21" s="174"/>
      <c r="C21" s="41"/>
      <c r="D21" s="41"/>
      <c r="E21" s="41"/>
      <c r="F21" s="176"/>
      <c r="G21" s="41"/>
      <c r="H21" s="42"/>
      <c r="I21" s="224"/>
      <c r="J21" s="145"/>
      <c r="K21" s="43"/>
      <c r="L21" s="145"/>
      <c r="M21" s="43"/>
      <c r="N21" s="215"/>
      <c r="O21" s="44"/>
      <c r="P21" s="44"/>
      <c r="Q21" s="325"/>
      <c r="R21" s="325" t="str">
        <f t="shared" si="13"/>
        <v/>
      </c>
      <c r="S21" s="1" t="str">
        <f t="shared" si="14"/>
        <v/>
      </c>
      <c r="V21" s="358" t="s">
        <v>260</v>
      </c>
      <c r="W21" s="232" t="str">
        <f>IF(種目情報!E14="","",種目情報!E14)</f>
        <v>三段跳</v>
      </c>
      <c r="Y21" s="4" t="str">
        <f t="shared" si="0"/>
        <v/>
      </c>
      <c r="Z21" s="4" t="str">
        <f t="shared" si="1"/>
        <v/>
      </c>
      <c r="AA21" s="4" t="str">
        <f t="shared" si="2"/>
        <v/>
      </c>
      <c r="AB21" s="4" t="str">
        <f t="shared" si="3"/>
        <v/>
      </c>
      <c r="AC21" s="4" t="str">
        <f t="shared" si="4"/>
        <v/>
      </c>
      <c r="AD21" s="9" t="str">
        <f>IF(G21="男",data_kyogisha!A13,"")</f>
        <v/>
      </c>
      <c r="AE21" s="4" t="str">
        <f t="shared" si="5"/>
        <v/>
      </c>
      <c r="AF21" s="4" t="str">
        <f t="shared" si="6"/>
        <v/>
      </c>
      <c r="AG21" s="4" t="str">
        <f t="shared" si="7"/>
        <v/>
      </c>
      <c r="AH21" s="4" t="str">
        <f t="shared" si="8"/>
        <v/>
      </c>
      <c r="AI21" s="4" t="str">
        <f t="shared" si="9"/>
        <v/>
      </c>
      <c r="AJ21" s="4" t="str">
        <f>IF(C21="","",data_kyogisha!A13)</f>
        <v/>
      </c>
      <c r="AK21" s="1">
        <f t="shared" si="15"/>
        <v>0</v>
      </c>
      <c r="AL21" s="1" t="str">
        <f t="shared" si="10"/>
        <v/>
      </c>
      <c r="AM21" s="1">
        <f t="shared" si="16"/>
        <v>0</v>
      </c>
      <c r="AN21" s="1" t="str">
        <f t="shared" si="11"/>
        <v/>
      </c>
      <c r="AO21" s="1">
        <f t="shared" si="17"/>
        <v>0</v>
      </c>
      <c r="AP21" s="1" t="str">
        <f t="shared" si="12"/>
        <v/>
      </c>
      <c r="AQ21" s="1">
        <f t="shared" si="18"/>
        <v>0</v>
      </c>
      <c r="AR21" s="1" t="str">
        <f t="shared" si="19"/>
        <v/>
      </c>
    </row>
    <row r="22" spans="1:44" ht="14.45" customHeight="1">
      <c r="A22" s="31">
        <v>13</v>
      </c>
      <c r="B22" s="174"/>
      <c r="C22" s="41"/>
      <c r="D22" s="41"/>
      <c r="E22" s="41"/>
      <c r="F22" s="176"/>
      <c r="G22" s="41"/>
      <c r="H22" s="42"/>
      <c r="I22" s="224"/>
      <c r="J22" s="145"/>
      <c r="K22" s="43"/>
      <c r="L22" s="145"/>
      <c r="M22" s="43"/>
      <c r="N22" s="215"/>
      <c r="O22" s="44"/>
      <c r="P22" s="44"/>
      <c r="Q22" s="325"/>
      <c r="R22" s="325" t="str">
        <f t="shared" si="13"/>
        <v/>
      </c>
      <c r="S22" s="1" t="str">
        <f t="shared" si="14"/>
        <v/>
      </c>
      <c r="V22" s="358" t="s">
        <v>261</v>
      </c>
      <c r="W22" s="232" t="str">
        <f>IF(種目情報!E15="","",種目情報!E15)</f>
        <v>砲丸投(4.000kg)</v>
      </c>
      <c r="Y22" s="4" t="str">
        <f t="shared" si="0"/>
        <v/>
      </c>
      <c r="Z22" s="4" t="str">
        <f t="shared" si="1"/>
        <v/>
      </c>
      <c r="AA22" s="4" t="str">
        <f t="shared" si="2"/>
        <v/>
      </c>
      <c r="AB22" s="4" t="str">
        <f t="shared" si="3"/>
        <v/>
      </c>
      <c r="AC22" s="4" t="str">
        <f t="shared" si="4"/>
        <v/>
      </c>
      <c r="AD22" s="9" t="str">
        <f>IF(G22="男",data_kyogisha!A14,"")</f>
        <v/>
      </c>
      <c r="AE22" s="4" t="str">
        <f t="shared" si="5"/>
        <v/>
      </c>
      <c r="AF22" s="4" t="str">
        <f t="shared" si="6"/>
        <v/>
      </c>
      <c r="AG22" s="4" t="str">
        <f t="shared" si="7"/>
        <v/>
      </c>
      <c r="AH22" s="4" t="str">
        <f t="shared" si="8"/>
        <v/>
      </c>
      <c r="AI22" s="4" t="str">
        <f t="shared" si="9"/>
        <v/>
      </c>
      <c r="AJ22" s="4" t="str">
        <f>IF(C22="","",data_kyogisha!A14)</f>
        <v/>
      </c>
      <c r="AK22" s="1">
        <f t="shared" si="15"/>
        <v>0</v>
      </c>
      <c r="AL22" s="1" t="str">
        <f t="shared" si="10"/>
        <v/>
      </c>
      <c r="AM22" s="1">
        <f t="shared" si="16"/>
        <v>0</v>
      </c>
      <c r="AN22" s="1" t="str">
        <f t="shared" si="11"/>
        <v/>
      </c>
      <c r="AO22" s="1">
        <f t="shared" si="17"/>
        <v>0</v>
      </c>
      <c r="AP22" s="1" t="str">
        <f t="shared" si="12"/>
        <v/>
      </c>
      <c r="AQ22" s="1">
        <f t="shared" si="18"/>
        <v>0</v>
      </c>
      <c r="AR22" s="1" t="str">
        <f t="shared" si="19"/>
        <v/>
      </c>
    </row>
    <row r="23" spans="1:44" ht="14.45" customHeight="1">
      <c r="A23" s="31">
        <v>14</v>
      </c>
      <c r="B23" s="174"/>
      <c r="C23" s="41"/>
      <c r="D23" s="41"/>
      <c r="E23" s="41"/>
      <c r="F23" s="176"/>
      <c r="G23" s="41"/>
      <c r="H23" s="42"/>
      <c r="I23" s="224"/>
      <c r="J23" s="145"/>
      <c r="K23" s="43"/>
      <c r="L23" s="145"/>
      <c r="M23" s="43"/>
      <c r="N23" s="215"/>
      <c r="O23" s="44"/>
      <c r="P23" s="44"/>
      <c r="Q23" s="325"/>
      <c r="R23" s="325" t="str">
        <f t="shared" si="13"/>
        <v/>
      </c>
      <c r="S23" s="1" t="str">
        <f t="shared" si="14"/>
        <v/>
      </c>
      <c r="V23" s="358" t="s">
        <v>262</v>
      </c>
      <c r="W23" s="232" t="str">
        <f>IF(種目情報!E16="","",種目情報!E16)</f>
        <v>円盤投(1.000kg)</v>
      </c>
      <c r="Y23" s="4" t="str">
        <f t="shared" si="0"/>
        <v/>
      </c>
      <c r="Z23" s="4" t="str">
        <f t="shared" si="1"/>
        <v/>
      </c>
      <c r="AA23" s="4" t="str">
        <f t="shared" si="2"/>
        <v/>
      </c>
      <c r="AB23" s="4" t="str">
        <f t="shared" si="3"/>
        <v/>
      </c>
      <c r="AC23" s="4" t="str">
        <f t="shared" si="4"/>
        <v/>
      </c>
      <c r="AD23" s="9" t="str">
        <f>IF(G23="男",data_kyogisha!A15,"")</f>
        <v/>
      </c>
      <c r="AE23" s="4" t="str">
        <f t="shared" si="5"/>
        <v/>
      </c>
      <c r="AF23" s="4" t="str">
        <f t="shared" si="6"/>
        <v/>
      </c>
      <c r="AG23" s="4" t="str">
        <f t="shared" si="7"/>
        <v/>
      </c>
      <c r="AH23" s="4" t="str">
        <f t="shared" si="8"/>
        <v/>
      </c>
      <c r="AI23" s="4" t="str">
        <f t="shared" si="9"/>
        <v/>
      </c>
      <c r="AJ23" s="4" t="str">
        <f>IF(C23="","",data_kyogisha!A15)</f>
        <v/>
      </c>
      <c r="AK23" s="1">
        <f t="shared" si="15"/>
        <v>0</v>
      </c>
      <c r="AL23" s="1" t="str">
        <f t="shared" si="10"/>
        <v/>
      </c>
      <c r="AM23" s="1">
        <f t="shared" si="16"/>
        <v>0</v>
      </c>
      <c r="AN23" s="1" t="str">
        <f t="shared" si="11"/>
        <v/>
      </c>
      <c r="AO23" s="1">
        <f t="shared" si="17"/>
        <v>0</v>
      </c>
      <c r="AP23" s="1" t="str">
        <f t="shared" si="12"/>
        <v/>
      </c>
      <c r="AQ23" s="1">
        <f t="shared" si="18"/>
        <v>0</v>
      </c>
      <c r="AR23" s="1" t="str">
        <f t="shared" si="19"/>
        <v/>
      </c>
    </row>
    <row r="24" spans="1:44" ht="14.45" customHeight="1">
      <c r="A24" s="31">
        <v>15</v>
      </c>
      <c r="B24" s="174"/>
      <c r="C24" s="41"/>
      <c r="D24" s="41"/>
      <c r="E24" s="41"/>
      <c r="F24" s="176"/>
      <c r="G24" s="41"/>
      <c r="H24" s="42"/>
      <c r="I24" s="224"/>
      <c r="J24" s="145"/>
      <c r="K24" s="43"/>
      <c r="L24" s="145"/>
      <c r="M24" s="43"/>
      <c r="N24" s="215"/>
      <c r="O24" s="44"/>
      <c r="P24" s="44"/>
      <c r="Q24" s="325"/>
      <c r="R24" s="325" t="str">
        <f t="shared" si="13"/>
        <v/>
      </c>
      <c r="S24" s="1" t="str">
        <f t="shared" si="14"/>
        <v/>
      </c>
      <c r="V24" s="358" t="s">
        <v>263</v>
      </c>
      <c r="W24" s="232" t="str">
        <f>IF(種目情報!E17="","",種目情報!E17)</f>
        <v>やり投(600g)</v>
      </c>
      <c r="Y24" s="4" t="str">
        <f t="shared" si="0"/>
        <v/>
      </c>
      <c r="Z24" s="4" t="str">
        <f t="shared" si="1"/>
        <v/>
      </c>
      <c r="AA24" s="4" t="str">
        <f t="shared" si="2"/>
        <v/>
      </c>
      <c r="AB24" s="4" t="str">
        <f t="shared" si="3"/>
        <v/>
      </c>
      <c r="AC24" s="4" t="str">
        <f t="shared" si="4"/>
        <v/>
      </c>
      <c r="AD24" s="9" t="str">
        <f>IF(G24="男",data_kyogisha!A16,"")</f>
        <v/>
      </c>
      <c r="AE24" s="4" t="str">
        <f t="shared" si="5"/>
        <v/>
      </c>
      <c r="AF24" s="4" t="str">
        <f t="shared" si="6"/>
        <v/>
      </c>
      <c r="AG24" s="4" t="str">
        <f t="shared" si="7"/>
        <v/>
      </c>
      <c r="AH24" s="4" t="str">
        <f t="shared" si="8"/>
        <v/>
      </c>
      <c r="AI24" s="4" t="str">
        <f t="shared" si="9"/>
        <v/>
      </c>
      <c r="AJ24" s="4" t="str">
        <f>IF(C24="","",data_kyogisha!A16)</f>
        <v/>
      </c>
      <c r="AK24" s="1">
        <f t="shared" si="15"/>
        <v>0</v>
      </c>
      <c r="AL24" s="1" t="str">
        <f t="shared" si="10"/>
        <v/>
      </c>
      <c r="AM24" s="1">
        <f t="shared" si="16"/>
        <v>0</v>
      </c>
      <c r="AN24" s="1" t="str">
        <f t="shared" si="11"/>
        <v/>
      </c>
      <c r="AO24" s="1">
        <f t="shared" si="17"/>
        <v>0</v>
      </c>
      <c r="AP24" s="1" t="str">
        <f t="shared" si="12"/>
        <v/>
      </c>
      <c r="AQ24" s="1">
        <f t="shared" si="18"/>
        <v>0</v>
      </c>
      <c r="AR24" s="1" t="str">
        <f t="shared" si="19"/>
        <v/>
      </c>
    </row>
    <row r="25" spans="1:44" ht="14.45" customHeight="1">
      <c r="A25" s="31">
        <v>16</v>
      </c>
      <c r="B25" s="174"/>
      <c r="C25" s="41"/>
      <c r="D25" s="41"/>
      <c r="E25" s="41"/>
      <c r="F25" s="176"/>
      <c r="G25" s="41"/>
      <c r="H25" s="42"/>
      <c r="I25" s="224"/>
      <c r="J25" s="145"/>
      <c r="K25" s="43"/>
      <c r="L25" s="145"/>
      <c r="M25" s="43"/>
      <c r="N25" s="215"/>
      <c r="O25" s="44"/>
      <c r="P25" s="44"/>
      <c r="Q25" s="325"/>
      <c r="R25" s="325" t="str">
        <f t="shared" si="13"/>
        <v/>
      </c>
      <c r="S25" s="1" t="str">
        <f t="shared" si="14"/>
        <v/>
      </c>
      <c r="V25" s="358" t="s">
        <v>264</v>
      </c>
      <c r="W25" s="232" t="str">
        <f>IF(種目情報!$E$18="","",種目情報!$E$18)</f>
        <v>共通棒高跳</v>
      </c>
      <c r="Y25" s="4" t="str">
        <f t="shared" si="0"/>
        <v/>
      </c>
      <c r="Z25" s="4" t="str">
        <f t="shared" si="1"/>
        <v/>
      </c>
      <c r="AA25" s="4" t="str">
        <f t="shared" si="2"/>
        <v/>
      </c>
      <c r="AB25" s="4" t="str">
        <f t="shared" si="3"/>
        <v/>
      </c>
      <c r="AC25" s="4" t="str">
        <f t="shared" si="4"/>
        <v/>
      </c>
      <c r="AD25" s="9" t="str">
        <f>IF(G25="男",data_kyogisha!A17,"")</f>
        <v/>
      </c>
      <c r="AE25" s="4" t="str">
        <f t="shared" si="5"/>
        <v/>
      </c>
      <c r="AF25" s="4" t="str">
        <f t="shared" si="6"/>
        <v/>
      </c>
      <c r="AG25" s="4" t="str">
        <f t="shared" si="7"/>
        <v/>
      </c>
      <c r="AH25" s="4" t="str">
        <f t="shared" si="8"/>
        <v/>
      </c>
      <c r="AI25" s="4" t="str">
        <f t="shared" si="9"/>
        <v/>
      </c>
      <c r="AJ25" s="4" t="str">
        <f>IF(C25="","",data_kyogisha!A17)</f>
        <v/>
      </c>
      <c r="AK25" s="1">
        <f t="shared" si="15"/>
        <v>0</v>
      </c>
      <c r="AL25" s="1" t="str">
        <f t="shared" si="10"/>
        <v/>
      </c>
      <c r="AM25" s="1">
        <f t="shared" si="16"/>
        <v>0</v>
      </c>
      <c r="AN25" s="1" t="str">
        <f t="shared" si="11"/>
        <v/>
      </c>
      <c r="AO25" s="1">
        <f t="shared" si="17"/>
        <v>0</v>
      </c>
      <c r="AP25" s="1" t="str">
        <f t="shared" si="12"/>
        <v/>
      </c>
      <c r="AQ25" s="1">
        <f t="shared" si="18"/>
        <v>0</v>
      </c>
      <c r="AR25" s="1" t="str">
        <f t="shared" si="19"/>
        <v/>
      </c>
    </row>
    <row r="26" spans="1:44" ht="14.45" customHeight="1">
      <c r="A26" s="31">
        <v>17</v>
      </c>
      <c r="B26" s="174"/>
      <c r="C26" s="41"/>
      <c r="D26" s="41"/>
      <c r="E26" s="41"/>
      <c r="F26" s="176"/>
      <c r="G26" s="41"/>
      <c r="H26" s="42"/>
      <c r="I26" s="224"/>
      <c r="J26" s="145"/>
      <c r="K26" s="43"/>
      <c r="L26" s="145"/>
      <c r="M26" s="43"/>
      <c r="N26" s="215"/>
      <c r="O26" s="44"/>
      <c r="P26" s="44"/>
      <c r="Q26" s="325"/>
      <c r="R26" s="325" t="str">
        <f t="shared" si="13"/>
        <v/>
      </c>
      <c r="S26" s="1" t="str">
        <f t="shared" si="14"/>
        <v/>
      </c>
      <c r="V26" s="51"/>
      <c r="W26" s="232"/>
      <c r="Y26" s="4" t="str">
        <f t="shared" si="0"/>
        <v/>
      </c>
      <c r="Z26" s="4" t="str">
        <f t="shared" si="1"/>
        <v/>
      </c>
      <c r="AA26" s="4" t="str">
        <f t="shared" si="2"/>
        <v/>
      </c>
      <c r="AB26" s="4" t="str">
        <f t="shared" si="3"/>
        <v/>
      </c>
      <c r="AC26" s="4" t="str">
        <f t="shared" si="4"/>
        <v/>
      </c>
      <c r="AD26" s="9" t="str">
        <f>IF(G26="男",data_kyogisha!A18,"")</f>
        <v/>
      </c>
      <c r="AE26" s="4" t="str">
        <f t="shared" si="5"/>
        <v/>
      </c>
      <c r="AF26" s="4" t="str">
        <f t="shared" si="6"/>
        <v/>
      </c>
      <c r="AG26" s="4" t="str">
        <f t="shared" si="7"/>
        <v/>
      </c>
      <c r="AH26" s="4" t="str">
        <f t="shared" si="8"/>
        <v/>
      </c>
      <c r="AI26" s="4" t="str">
        <f t="shared" si="9"/>
        <v/>
      </c>
      <c r="AJ26" s="4" t="str">
        <f>IF(C26="","",data_kyogisha!A18)</f>
        <v/>
      </c>
      <c r="AK26" s="1">
        <f t="shared" si="15"/>
        <v>0</v>
      </c>
      <c r="AL26" s="1" t="str">
        <f t="shared" si="10"/>
        <v/>
      </c>
      <c r="AM26" s="1">
        <f t="shared" si="16"/>
        <v>0</v>
      </c>
      <c r="AN26" s="1" t="str">
        <f t="shared" si="11"/>
        <v/>
      </c>
      <c r="AO26" s="1">
        <f t="shared" si="17"/>
        <v>0</v>
      </c>
      <c r="AP26" s="1" t="str">
        <f t="shared" si="12"/>
        <v/>
      </c>
      <c r="AQ26" s="1">
        <f t="shared" si="18"/>
        <v>0</v>
      </c>
      <c r="AR26" s="1" t="str">
        <f t="shared" si="19"/>
        <v/>
      </c>
    </row>
    <row r="27" spans="1:44" ht="14.45" customHeight="1">
      <c r="A27" s="31">
        <v>18</v>
      </c>
      <c r="B27" s="174"/>
      <c r="C27" s="41"/>
      <c r="D27" s="41"/>
      <c r="E27" s="41"/>
      <c r="F27" s="176"/>
      <c r="G27" s="41"/>
      <c r="H27" s="42"/>
      <c r="I27" s="224"/>
      <c r="J27" s="145"/>
      <c r="K27" s="43"/>
      <c r="L27" s="145"/>
      <c r="M27" s="43"/>
      <c r="N27" s="215"/>
      <c r="O27" s="44"/>
      <c r="P27" s="44"/>
      <c r="Q27" s="325"/>
      <c r="R27" s="325" t="str">
        <f t="shared" si="13"/>
        <v/>
      </c>
      <c r="S27" s="1" t="str">
        <f t="shared" si="14"/>
        <v/>
      </c>
      <c r="V27" s="359" t="s">
        <v>265</v>
      </c>
      <c r="W27" s="232" t="str">
        <f>IF(種目情報!E20="","",種目情報!E20)</f>
        <v>中学100m</v>
      </c>
      <c r="Y27" s="4" t="str">
        <f t="shared" si="0"/>
        <v/>
      </c>
      <c r="Z27" s="4" t="str">
        <f t="shared" si="1"/>
        <v/>
      </c>
      <c r="AA27" s="4" t="str">
        <f t="shared" si="2"/>
        <v/>
      </c>
      <c r="AB27" s="4" t="str">
        <f t="shared" si="3"/>
        <v/>
      </c>
      <c r="AC27" s="4" t="str">
        <f t="shared" si="4"/>
        <v/>
      </c>
      <c r="AD27" s="9" t="str">
        <f>IF(G27="男",data_kyogisha!A19,"")</f>
        <v/>
      </c>
      <c r="AE27" s="4" t="str">
        <f t="shared" si="5"/>
        <v/>
      </c>
      <c r="AF27" s="4" t="str">
        <f t="shared" si="6"/>
        <v/>
      </c>
      <c r="AG27" s="4" t="str">
        <f t="shared" si="7"/>
        <v/>
      </c>
      <c r="AH27" s="4" t="str">
        <f t="shared" si="8"/>
        <v/>
      </c>
      <c r="AI27" s="4" t="str">
        <f t="shared" si="9"/>
        <v/>
      </c>
      <c r="AJ27" s="4" t="str">
        <f>IF(C27="","",data_kyogisha!A19)</f>
        <v/>
      </c>
      <c r="AK27" s="1">
        <f t="shared" si="15"/>
        <v>0</v>
      </c>
      <c r="AL27" s="1" t="str">
        <f t="shared" si="10"/>
        <v/>
      </c>
      <c r="AM27" s="1">
        <f t="shared" si="16"/>
        <v>0</v>
      </c>
      <c r="AN27" s="1" t="str">
        <f t="shared" si="11"/>
        <v/>
      </c>
      <c r="AO27" s="1">
        <f t="shared" si="17"/>
        <v>0</v>
      </c>
      <c r="AP27" s="1" t="str">
        <f t="shared" si="12"/>
        <v/>
      </c>
      <c r="AQ27" s="1">
        <f t="shared" si="18"/>
        <v>0</v>
      </c>
      <c r="AR27" s="1" t="str">
        <f t="shared" si="19"/>
        <v/>
      </c>
    </row>
    <row r="28" spans="1:44" ht="14.45" customHeight="1">
      <c r="A28" s="31">
        <v>19</v>
      </c>
      <c r="B28" s="174"/>
      <c r="C28" s="41"/>
      <c r="D28" s="41"/>
      <c r="E28" s="41"/>
      <c r="F28" s="176"/>
      <c r="G28" s="41"/>
      <c r="H28" s="42"/>
      <c r="I28" s="224"/>
      <c r="J28" s="145"/>
      <c r="K28" s="43"/>
      <c r="L28" s="145"/>
      <c r="M28" s="43"/>
      <c r="N28" s="215"/>
      <c r="O28" s="44"/>
      <c r="P28" s="44"/>
      <c r="Q28" s="325"/>
      <c r="R28" s="325" t="str">
        <f t="shared" si="13"/>
        <v/>
      </c>
      <c r="S28" s="1" t="str">
        <f t="shared" si="14"/>
        <v/>
      </c>
      <c r="V28" s="359" t="s">
        <v>266</v>
      </c>
      <c r="W28" s="232" t="str">
        <f>IF(種目情報!E21="","",種目情報!E21)</f>
        <v>中学200m</v>
      </c>
      <c r="Y28" s="4" t="str">
        <f t="shared" si="0"/>
        <v/>
      </c>
      <c r="Z28" s="4" t="str">
        <f t="shared" si="1"/>
        <v/>
      </c>
      <c r="AA28" s="4" t="str">
        <f t="shared" si="2"/>
        <v/>
      </c>
      <c r="AB28" s="4" t="str">
        <f t="shared" si="3"/>
        <v/>
      </c>
      <c r="AC28" s="4" t="str">
        <f t="shared" si="4"/>
        <v/>
      </c>
      <c r="AD28" s="9" t="str">
        <f>IF(G28="男",data_kyogisha!A20,"")</f>
        <v/>
      </c>
      <c r="AE28" s="4" t="str">
        <f t="shared" si="5"/>
        <v/>
      </c>
      <c r="AF28" s="4" t="str">
        <f t="shared" si="6"/>
        <v/>
      </c>
      <c r="AG28" s="4" t="str">
        <f t="shared" si="7"/>
        <v/>
      </c>
      <c r="AH28" s="4" t="str">
        <f t="shared" si="8"/>
        <v/>
      </c>
      <c r="AI28" s="4" t="str">
        <f t="shared" si="9"/>
        <v/>
      </c>
      <c r="AJ28" s="4" t="str">
        <f>IF(C28="","",data_kyogisha!A20)</f>
        <v/>
      </c>
      <c r="AK28" s="1">
        <f t="shared" si="15"/>
        <v>0</v>
      </c>
      <c r="AL28" s="1" t="str">
        <f t="shared" si="10"/>
        <v/>
      </c>
      <c r="AM28" s="1">
        <f t="shared" si="16"/>
        <v>0</v>
      </c>
      <c r="AN28" s="1" t="str">
        <f t="shared" si="11"/>
        <v/>
      </c>
      <c r="AO28" s="1">
        <f t="shared" si="17"/>
        <v>0</v>
      </c>
      <c r="AP28" s="1" t="str">
        <f t="shared" si="12"/>
        <v/>
      </c>
      <c r="AQ28" s="1">
        <f t="shared" si="18"/>
        <v>0</v>
      </c>
      <c r="AR28" s="1" t="str">
        <f t="shared" si="19"/>
        <v/>
      </c>
    </row>
    <row r="29" spans="1:44" ht="14.45" customHeight="1" thickBot="1">
      <c r="A29" s="31">
        <v>20</v>
      </c>
      <c r="B29" s="174"/>
      <c r="C29" s="41"/>
      <c r="D29" s="41"/>
      <c r="E29" s="41"/>
      <c r="F29" s="176"/>
      <c r="G29" s="41"/>
      <c r="H29" s="42"/>
      <c r="I29" s="224"/>
      <c r="J29" s="145"/>
      <c r="K29" s="43"/>
      <c r="L29" s="145"/>
      <c r="M29" s="43"/>
      <c r="N29" s="215"/>
      <c r="O29" s="44"/>
      <c r="P29" s="44"/>
      <c r="Q29" s="325"/>
      <c r="R29" s="325" t="str">
        <f t="shared" si="13"/>
        <v/>
      </c>
      <c r="S29" s="1" t="str">
        <f t="shared" si="14"/>
        <v/>
      </c>
      <c r="V29" s="359" t="s">
        <v>267</v>
      </c>
      <c r="W29" s="232" t="str">
        <f>IF(種目情報!E22="","",種目情報!E22)</f>
        <v>中学800m</v>
      </c>
      <c r="Y29" s="4" t="str">
        <f t="shared" si="0"/>
        <v/>
      </c>
      <c r="Z29" s="4" t="str">
        <f t="shared" si="1"/>
        <v/>
      </c>
      <c r="AA29" s="4" t="str">
        <f t="shared" si="2"/>
        <v/>
      </c>
      <c r="AB29" s="4" t="str">
        <f t="shared" si="3"/>
        <v/>
      </c>
      <c r="AC29" s="4" t="str">
        <f t="shared" si="4"/>
        <v/>
      </c>
      <c r="AD29" s="9" t="str">
        <f>IF(G29="男",data_kyogisha!A21,"")</f>
        <v/>
      </c>
      <c r="AE29" s="4" t="str">
        <f t="shared" si="5"/>
        <v/>
      </c>
      <c r="AF29" s="4" t="str">
        <f t="shared" si="6"/>
        <v/>
      </c>
      <c r="AG29" s="4" t="str">
        <f t="shared" si="7"/>
        <v/>
      </c>
      <c r="AH29" s="4" t="str">
        <f t="shared" si="8"/>
        <v/>
      </c>
      <c r="AI29" s="4" t="str">
        <f t="shared" si="9"/>
        <v/>
      </c>
      <c r="AJ29" s="4" t="str">
        <f>IF(C29="","",data_kyogisha!A21)</f>
        <v/>
      </c>
      <c r="AK29" s="1">
        <f t="shared" si="15"/>
        <v>0</v>
      </c>
      <c r="AL29" s="1" t="str">
        <f t="shared" si="10"/>
        <v/>
      </c>
      <c r="AM29" s="1">
        <f t="shared" si="16"/>
        <v>0</v>
      </c>
      <c r="AN29" s="1" t="str">
        <f t="shared" si="11"/>
        <v/>
      </c>
      <c r="AO29" s="1">
        <f t="shared" si="17"/>
        <v>0</v>
      </c>
      <c r="AP29" s="1" t="str">
        <f t="shared" si="12"/>
        <v/>
      </c>
      <c r="AQ29" s="1">
        <f t="shared" si="18"/>
        <v>0</v>
      </c>
      <c r="AR29" s="1" t="str">
        <f t="shared" si="19"/>
        <v/>
      </c>
    </row>
    <row r="30" spans="1:44" ht="14.45" customHeight="1">
      <c r="A30" s="31">
        <v>21</v>
      </c>
      <c r="B30" s="174"/>
      <c r="C30" s="41"/>
      <c r="D30" s="41"/>
      <c r="E30" s="41"/>
      <c r="F30" s="176"/>
      <c r="G30" s="41"/>
      <c r="H30" s="42"/>
      <c r="I30" s="224"/>
      <c r="J30" s="145"/>
      <c r="K30" s="43"/>
      <c r="L30" s="145"/>
      <c r="M30" s="43"/>
      <c r="N30" s="215"/>
      <c r="O30" s="44"/>
      <c r="P30" s="44"/>
      <c r="Q30" s="325"/>
      <c r="R30" s="325" t="str">
        <f t="shared" si="13"/>
        <v/>
      </c>
      <c r="S30" s="1" t="str">
        <f t="shared" si="14"/>
        <v/>
      </c>
      <c r="V30" s="360" t="s">
        <v>268</v>
      </c>
      <c r="W30" s="232" t="str">
        <f>IF(種目情報!E23="","",種目情報!E23)</f>
        <v>中学1500m</v>
      </c>
      <c r="Y30" s="4" t="str">
        <f t="shared" si="0"/>
        <v/>
      </c>
      <c r="Z30" s="4" t="str">
        <f t="shared" si="1"/>
        <v/>
      </c>
      <c r="AA30" s="4" t="str">
        <f t="shared" si="2"/>
        <v/>
      </c>
      <c r="AB30" s="4" t="str">
        <f t="shared" si="3"/>
        <v/>
      </c>
      <c r="AC30" s="4" t="str">
        <f t="shared" si="4"/>
        <v/>
      </c>
      <c r="AD30" s="9" t="str">
        <f>IF(G30="男",data_kyogisha!A22,"")</f>
        <v/>
      </c>
      <c r="AE30" s="4" t="str">
        <f t="shared" si="5"/>
        <v/>
      </c>
      <c r="AF30" s="4" t="str">
        <f t="shared" si="6"/>
        <v/>
      </c>
      <c r="AG30" s="4" t="str">
        <f t="shared" si="7"/>
        <v/>
      </c>
      <c r="AH30" s="4" t="str">
        <f t="shared" si="8"/>
        <v/>
      </c>
      <c r="AI30" s="4" t="str">
        <f t="shared" si="9"/>
        <v/>
      </c>
      <c r="AJ30" s="4" t="str">
        <f>IF(C30="","",data_kyogisha!A22)</f>
        <v/>
      </c>
      <c r="AK30" s="1">
        <f t="shared" si="15"/>
        <v>0</v>
      </c>
      <c r="AL30" s="1" t="str">
        <f t="shared" si="10"/>
        <v/>
      </c>
      <c r="AM30" s="1">
        <f t="shared" si="16"/>
        <v>0</v>
      </c>
      <c r="AN30" s="1" t="str">
        <f t="shared" si="11"/>
        <v/>
      </c>
      <c r="AO30" s="1">
        <f t="shared" si="17"/>
        <v>0</v>
      </c>
      <c r="AP30" s="1" t="str">
        <f t="shared" si="12"/>
        <v/>
      </c>
      <c r="AQ30" s="1">
        <f t="shared" si="18"/>
        <v>0</v>
      </c>
      <c r="AR30" s="1" t="str">
        <f t="shared" si="19"/>
        <v/>
      </c>
    </row>
    <row r="31" spans="1:44" ht="14.45" customHeight="1">
      <c r="A31" s="31">
        <v>22</v>
      </c>
      <c r="B31" s="174"/>
      <c r="C31" s="41"/>
      <c r="D31" s="41"/>
      <c r="E31" s="41"/>
      <c r="F31" s="176"/>
      <c r="G31" s="41"/>
      <c r="H31" s="42"/>
      <c r="I31" s="224"/>
      <c r="J31" s="145"/>
      <c r="K31" s="43"/>
      <c r="L31" s="145"/>
      <c r="M31" s="43"/>
      <c r="N31" s="215"/>
      <c r="O31" s="44"/>
      <c r="P31" s="44"/>
      <c r="Q31" s="325"/>
      <c r="R31" s="325" t="str">
        <f t="shared" si="13"/>
        <v/>
      </c>
      <c r="S31" s="1" t="str">
        <f t="shared" si="14"/>
        <v/>
      </c>
      <c r="V31" s="361" t="s">
        <v>269</v>
      </c>
      <c r="W31" s="232" t="str">
        <f>IF(種目情報!E24="","",種目情報!E24)</f>
        <v>中学100mH(0.762/8.0m)</v>
      </c>
      <c r="Y31" s="4" t="str">
        <f t="shared" si="0"/>
        <v/>
      </c>
      <c r="Z31" s="4" t="str">
        <f t="shared" si="1"/>
        <v/>
      </c>
      <c r="AA31" s="4" t="str">
        <f t="shared" si="2"/>
        <v/>
      </c>
      <c r="AB31" s="4" t="str">
        <f t="shared" si="3"/>
        <v/>
      </c>
      <c r="AC31" s="4" t="str">
        <f t="shared" si="4"/>
        <v/>
      </c>
      <c r="AD31" s="9" t="str">
        <f>IF(G31="男",data_kyogisha!A23,"")</f>
        <v/>
      </c>
      <c r="AE31" s="4" t="str">
        <f t="shared" si="5"/>
        <v/>
      </c>
      <c r="AF31" s="4" t="str">
        <f t="shared" si="6"/>
        <v/>
      </c>
      <c r="AG31" s="4" t="str">
        <f t="shared" si="7"/>
        <v/>
      </c>
      <c r="AH31" s="4" t="str">
        <f t="shared" si="8"/>
        <v/>
      </c>
      <c r="AI31" s="4" t="str">
        <f t="shared" si="9"/>
        <v/>
      </c>
      <c r="AJ31" s="4" t="str">
        <f>IF(C31="","",data_kyogisha!A23)</f>
        <v/>
      </c>
      <c r="AK31" s="1">
        <f t="shared" si="15"/>
        <v>0</v>
      </c>
      <c r="AL31" s="1" t="str">
        <f t="shared" si="10"/>
        <v/>
      </c>
      <c r="AM31" s="1">
        <f t="shared" si="16"/>
        <v>0</v>
      </c>
      <c r="AN31" s="1" t="str">
        <f t="shared" si="11"/>
        <v/>
      </c>
      <c r="AO31" s="1">
        <f t="shared" si="17"/>
        <v>0</v>
      </c>
      <c r="AP31" s="1" t="str">
        <f t="shared" si="12"/>
        <v/>
      </c>
      <c r="AQ31" s="1">
        <f t="shared" si="18"/>
        <v>0</v>
      </c>
      <c r="AR31" s="1" t="str">
        <f t="shared" si="19"/>
        <v/>
      </c>
    </row>
    <row r="32" spans="1:44" ht="14.45" customHeight="1">
      <c r="A32" s="31">
        <v>23</v>
      </c>
      <c r="B32" s="174"/>
      <c r="C32" s="41"/>
      <c r="D32" s="41"/>
      <c r="E32" s="41"/>
      <c r="F32" s="176"/>
      <c r="G32" s="41"/>
      <c r="H32" s="42"/>
      <c r="I32" s="224"/>
      <c r="J32" s="145"/>
      <c r="K32" s="43"/>
      <c r="L32" s="145"/>
      <c r="M32" s="43"/>
      <c r="N32" s="215"/>
      <c r="O32" s="44"/>
      <c r="P32" s="44"/>
      <c r="Q32" s="325"/>
      <c r="R32" s="325" t="str">
        <f t="shared" si="13"/>
        <v/>
      </c>
      <c r="S32" s="1" t="str">
        <f t="shared" si="14"/>
        <v/>
      </c>
      <c r="V32" s="361" t="s">
        <v>270</v>
      </c>
      <c r="W32" s="232" t="str">
        <f>IF(種目情報!E25="","",種目情報!E25)</f>
        <v>中学走高跳</v>
      </c>
      <c r="Y32" s="4" t="str">
        <f t="shared" si="0"/>
        <v/>
      </c>
      <c r="Z32" s="4" t="str">
        <f t="shared" si="1"/>
        <v/>
      </c>
      <c r="AA32" s="4" t="str">
        <f t="shared" si="2"/>
        <v/>
      </c>
      <c r="AB32" s="4" t="str">
        <f t="shared" si="3"/>
        <v/>
      </c>
      <c r="AC32" s="4" t="str">
        <f t="shared" si="4"/>
        <v/>
      </c>
      <c r="AD32" s="9" t="str">
        <f>IF(G32="男",data_kyogisha!A24,"")</f>
        <v/>
      </c>
      <c r="AE32" s="4" t="str">
        <f t="shared" si="5"/>
        <v/>
      </c>
      <c r="AF32" s="4" t="str">
        <f t="shared" si="6"/>
        <v/>
      </c>
      <c r="AG32" s="4" t="str">
        <f t="shared" si="7"/>
        <v/>
      </c>
      <c r="AH32" s="4" t="str">
        <f t="shared" si="8"/>
        <v/>
      </c>
      <c r="AI32" s="4" t="str">
        <f t="shared" si="9"/>
        <v/>
      </c>
      <c r="AJ32" s="4" t="str">
        <f>IF(C32="","",data_kyogisha!A24)</f>
        <v/>
      </c>
      <c r="AK32" s="1">
        <f t="shared" si="15"/>
        <v>0</v>
      </c>
      <c r="AL32" s="1" t="str">
        <f t="shared" si="10"/>
        <v/>
      </c>
      <c r="AM32" s="1">
        <f t="shared" si="16"/>
        <v>0</v>
      </c>
      <c r="AN32" s="1" t="str">
        <f t="shared" si="11"/>
        <v/>
      </c>
      <c r="AO32" s="1">
        <f t="shared" si="17"/>
        <v>0</v>
      </c>
      <c r="AP32" s="1" t="str">
        <f t="shared" si="12"/>
        <v/>
      </c>
      <c r="AQ32" s="1">
        <f t="shared" si="18"/>
        <v>0</v>
      </c>
      <c r="AR32" s="1" t="str">
        <f t="shared" si="19"/>
        <v/>
      </c>
    </row>
    <row r="33" spans="1:44" ht="14.45" customHeight="1">
      <c r="A33" s="31">
        <v>24</v>
      </c>
      <c r="B33" s="174"/>
      <c r="C33" s="41"/>
      <c r="D33" s="41"/>
      <c r="E33" s="41"/>
      <c r="F33" s="176"/>
      <c r="G33" s="41"/>
      <c r="H33" s="42"/>
      <c r="I33" s="224"/>
      <c r="J33" s="145"/>
      <c r="K33" s="43"/>
      <c r="L33" s="145"/>
      <c r="M33" s="43"/>
      <c r="N33" s="215"/>
      <c r="O33" s="44"/>
      <c r="P33" s="44"/>
      <c r="Q33" s="325"/>
      <c r="R33" s="325" t="str">
        <f t="shared" si="13"/>
        <v/>
      </c>
      <c r="S33" s="1" t="str">
        <f t="shared" si="14"/>
        <v/>
      </c>
      <c r="V33" s="361" t="s">
        <v>271</v>
      </c>
      <c r="W33" s="232" t="str">
        <f>IF(種目情報!E26="","",種目情報!E26)</f>
        <v>中学走幅跳</v>
      </c>
      <c r="Y33" s="4" t="str">
        <f t="shared" si="0"/>
        <v/>
      </c>
      <c r="Z33" s="4" t="str">
        <f t="shared" si="1"/>
        <v/>
      </c>
      <c r="AA33" s="4" t="str">
        <f t="shared" si="2"/>
        <v/>
      </c>
      <c r="AB33" s="4" t="str">
        <f t="shared" si="3"/>
        <v/>
      </c>
      <c r="AC33" s="4" t="str">
        <f t="shared" si="4"/>
        <v/>
      </c>
      <c r="AD33" s="9" t="str">
        <f>IF(G33="男",data_kyogisha!A25,"")</f>
        <v/>
      </c>
      <c r="AE33" s="4" t="str">
        <f t="shared" si="5"/>
        <v/>
      </c>
      <c r="AF33" s="4" t="str">
        <f t="shared" si="6"/>
        <v/>
      </c>
      <c r="AG33" s="4" t="str">
        <f t="shared" si="7"/>
        <v/>
      </c>
      <c r="AH33" s="4" t="str">
        <f t="shared" si="8"/>
        <v/>
      </c>
      <c r="AI33" s="4" t="str">
        <f t="shared" si="9"/>
        <v/>
      </c>
      <c r="AJ33" s="4" t="str">
        <f>IF(C33="","",data_kyogisha!A25)</f>
        <v/>
      </c>
      <c r="AK33" s="1">
        <f t="shared" si="15"/>
        <v>0</v>
      </c>
      <c r="AL33" s="1" t="str">
        <f t="shared" si="10"/>
        <v/>
      </c>
      <c r="AM33" s="1">
        <f t="shared" si="16"/>
        <v>0</v>
      </c>
      <c r="AN33" s="1" t="str">
        <f t="shared" si="11"/>
        <v/>
      </c>
      <c r="AO33" s="1">
        <f t="shared" si="17"/>
        <v>0</v>
      </c>
      <c r="AP33" s="1" t="str">
        <f t="shared" si="12"/>
        <v/>
      </c>
      <c r="AQ33" s="1">
        <f t="shared" si="18"/>
        <v>0</v>
      </c>
      <c r="AR33" s="1" t="str">
        <f t="shared" si="19"/>
        <v/>
      </c>
    </row>
    <row r="34" spans="1:44" ht="14.45" customHeight="1">
      <c r="A34" s="31">
        <v>25</v>
      </c>
      <c r="B34" s="174"/>
      <c r="C34" s="41"/>
      <c r="D34" s="41"/>
      <c r="E34" s="41"/>
      <c r="F34" s="176"/>
      <c r="G34" s="41"/>
      <c r="H34" s="42"/>
      <c r="I34" s="224"/>
      <c r="J34" s="145"/>
      <c r="K34" s="43"/>
      <c r="L34" s="145"/>
      <c r="M34" s="43"/>
      <c r="N34" s="215"/>
      <c r="O34" s="44"/>
      <c r="P34" s="44"/>
      <c r="Q34" s="325"/>
      <c r="R34" s="325" t="str">
        <f t="shared" si="13"/>
        <v/>
      </c>
      <c r="S34" s="1" t="str">
        <f t="shared" si="14"/>
        <v/>
      </c>
      <c r="V34" s="361" t="s">
        <v>272</v>
      </c>
      <c r="W34" s="232" t="str">
        <f>IF(種目情報!E27="","",種目情報!E27)</f>
        <v>中学砲丸投(2.721kg)</v>
      </c>
      <c r="Y34" s="4" t="str">
        <f t="shared" si="0"/>
        <v/>
      </c>
      <c r="Z34" s="4" t="str">
        <f t="shared" si="1"/>
        <v/>
      </c>
      <c r="AA34" s="4" t="str">
        <f t="shared" si="2"/>
        <v/>
      </c>
      <c r="AB34" s="4" t="str">
        <f t="shared" si="3"/>
        <v/>
      </c>
      <c r="AC34" s="4" t="str">
        <f t="shared" si="4"/>
        <v/>
      </c>
      <c r="AD34" s="9" t="str">
        <f>IF(G34="男",data_kyogisha!A26,"")</f>
        <v/>
      </c>
      <c r="AE34" s="4" t="str">
        <f t="shared" si="5"/>
        <v/>
      </c>
      <c r="AF34" s="4" t="str">
        <f t="shared" si="6"/>
        <v/>
      </c>
      <c r="AG34" s="4" t="str">
        <f t="shared" si="7"/>
        <v/>
      </c>
      <c r="AH34" s="4" t="str">
        <f t="shared" si="8"/>
        <v/>
      </c>
      <c r="AI34" s="4" t="str">
        <f t="shared" si="9"/>
        <v/>
      </c>
      <c r="AJ34" s="4" t="str">
        <f>IF(C34="","",data_kyogisha!A26)</f>
        <v/>
      </c>
      <c r="AK34" s="1">
        <f t="shared" si="15"/>
        <v>0</v>
      </c>
      <c r="AL34" s="1" t="str">
        <f t="shared" si="10"/>
        <v/>
      </c>
      <c r="AM34" s="1">
        <f t="shared" si="16"/>
        <v>0</v>
      </c>
      <c r="AN34" s="1" t="str">
        <f t="shared" si="11"/>
        <v/>
      </c>
      <c r="AO34" s="1">
        <f t="shared" si="17"/>
        <v>0</v>
      </c>
      <c r="AP34" s="1" t="str">
        <f t="shared" si="12"/>
        <v/>
      </c>
      <c r="AQ34" s="1">
        <f t="shared" si="18"/>
        <v>0</v>
      </c>
      <c r="AR34" s="1" t="str">
        <f t="shared" si="19"/>
        <v/>
      </c>
    </row>
    <row r="35" spans="1:44" ht="14.45" customHeight="1">
      <c r="A35" s="31">
        <v>26</v>
      </c>
      <c r="B35" s="174"/>
      <c r="C35" s="41"/>
      <c r="D35" s="41"/>
      <c r="E35" s="41"/>
      <c r="F35" s="176"/>
      <c r="G35" s="41"/>
      <c r="H35" s="42"/>
      <c r="I35" s="224"/>
      <c r="J35" s="145"/>
      <c r="K35" s="43"/>
      <c r="L35" s="145"/>
      <c r="M35" s="43"/>
      <c r="N35" s="215"/>
      <c r="O35" s="44"/>
      <c r="P35" s="44"/>
      <c r="Q35" s="325"/>
      <c r="R35" s="325" t="str">
        <f t="shared" si="13"/>
        <v/>
      </c>
      <c r="S35" s="1" t="str">
        <f t="shared" si="14"/>
        <v/>
      </c>
      <c r="V35" s="361" t="s">
        <v>273</v>
      </c>
      <c r="W35" s="232" t="str">
        <f>IF(種目情報!E28="","",種目情報!E28)</f>
        <v/>
      </c>
      <c r="Y35" s="4" t="str">
        <f t="shared" si="0"/>
        <v/>
      </c>
      <c r="Z35" s="4" t="str">
        <f t="shared" si="1"/>
        <v/>
      </c>
      <c r="AA35" s="4" t="str">
        <f t="shared" si="2"/>
        <v/>
      </c>
      <c r="AB35" s="4" t="str">
        <f t="shared" si="3"/>
        <v/>
      </c>
      <c r="AC35" s="4" t="str">
        <f t="shared" si="4"/>
        <v/>
      </c>
      <c r="AD35" s="9" t="str">
        <f>IF(G35="男",data_kyogisha!A27,"")</f>
        <v/>
      </c>
      <c r="AE35" s="4" t="str">
        <f t="shared" si="5"/>
        <v/>
      </c>
      <c r="AF35" s="4" t="str">
        <f t="shared" si="6"/>
        <v/>
      </c>
      <c r="AG35" s="4" t="str">
        <f t="shared" si="7"/>
        <v/>
      </c>
      <c r="AH35" s="4" t="str">
        <f t="shared" si="8"/>
        <v/>
      </c>
      <c r="AI35" s="4" t="str">
        <f t="shared" si="9"/>
        <v/>
      </c>
      <c r="AJ35" s="4" t="str">
        <f>IF(C35="","",data_kyogisha!A27)</f>
        <v/>
      </c>
      <c r="AK35" s="1">
        <f t="shared" si="15"/>
        <v>0</v>
      </c>
      <c r="AL35" s="1" t="str">
        <f t="shared" si="10"/>
        <v/>
      </c>
      <c r="AM35" s="1">
        <f t="shared" si="16"/>
        <v>0</v>
      </c>
      <c r="AN35" s="1" t="str">
        <f t="shared" si="11"/>
        <v/>
      </c>
      <c r="AO35" s="1">
        <f t="shared" si="17"/>
        <v>0</v>
      </c>
      <c r="AP35" s="1" t="str">
        <f t="shared" si="12"/>
        <v/>
      </c>
      <c r="AQ35" s="1">
        <f t="shared" si="18"/>
        <v>0</v>
      </c>
      <c r="AR35" s="1" t="str">
        <f t="shared" si="19"/>
        <v/>
      </c>
    </row>
    <row r="36" spans="1:44" ht="14.45" customHeight="1">
      <c r="A36" s="31">
        <v>27</v>
      </c>
      <c r="B36" s="174"/>
      <c r="C36" s="41"/>
      <c r="D36" s="41"/>
      <c r="E36" s="41"/>
      <c r="F36" s="176"/>
      <c r="G36" s="41"/>
      <c r="H36" s="42"/>
      <c r="I36" s="224"/>
      <c r="J36" s="145"/>
      <c r="K36" s="43"/>
      <c r="L36" s="145"/>
      <c r="M36" s="43"/>
      <c r="N36" s="215"/>
      <c r="O36" s="44"/>
      <c r="P36" s="44"/>
      <c r="Q36" s="325"/>
      <c r="R36" s="325" t="str">
        <f t="shared" si="13"/>
        <v/>
      </c>
      <c r="S36" s="1" t="str">
        <f t="shared" si="14"/>
        <v/>
      </c>
      <c r="V36" s="361" t="s">
        <v>264</v>
      </c>
      <c r="W36" s="232" t="str">
        <f>IF(種目情報!E29="","",種目情報!E29)</f>
        <v>共通棒高跳</v>
      </c>
      <c r="Y36" s="4" t="str">
        <f t="shared" si="0"/>
        <v/>
      </c>
      <c r="Z36" s="4" t="str">
        <f t="shared" si="1"/>
        <v/>
      </c>
      <c r="AA36" s="4" t="str">
        <f t="shared" si="2"/>
        <v/>
      </c>
      <c r="AB36" s="4" t="str">
        <f t="shared" si="3"/>
        <v/>
      </c>
      <c r="AC36" s="4" t="str">
        <f t="shared" si="4"/>
        <v/>
      </c>
      <c r="AD36" s="9" t="str">
        <f>IF(G36="男",data_kyogisha!A28,"")</f>
        <v/>
      </c>
      <c r="AE36" s="4" t="str">
        <f t="shared" si="5"/>
        <v/>
      </c>
      <c r="AF36" s="4" t="str">
        <f t="shared" si="6"/>
        <v/>
      </c>
      <c r="AG36" s="4" t="str">
        <f t="shared" si="7"/>
        <v/>
      </c>
      <c r="AH36" s="4" t="str">
        <f t="shared" si="8"/>
        <v/>
      </c>
      <c r="AI36" s="4" t="str">
        <f t="shared" si="9"/>
        <v/>
      </c>
      <c r="AJ36" s="4" t="str">
        <f>IF(C36="","",data_kyogisha!A28)</f>
        <v/>
      </c>
      <c r="AK36" s="1">
        <f t="shared" si="15"/>
        <v>0</v>
      </c>
      <c r="AL36" s="1" t="str">
        <f t="shared" si="10"/>
        <v/>
      </c>
      <c r="AM36" s="1">
        <f t="shared" si="16"/>
        <v>0</v>
      </c>
      <c r="AN36" s="1" t="str">
        <f t="shared" si="11"/>
        <v/>
      </c>
      <c r="AO36" s="1">
        <f t="shared" si="17"/>
        <v>0</v>
      </c>
      <c r="AP36" s="1" t="str">
        <f t="shared" si="12"/>
        <v/>
      </c>
      <c r="AQ36" s="1">
        <f t="shared" si="18"/>
        <v>0</v>
      </c>
      <c r="AR36" s="1" t="str">
        <f t="shared" si="19"/>
        <v/>
      </c>
    </row>
    <row r="37" spans="1:44" ht="14.45" customHeight="1">
      <c r="A37" s="31">
        <v>28</v>
      </c>
      <c r="B37" s="174"/>
      <c r="C37" s="41"/>
      <c r="D37" s="41"/>
      <c r="E37" s="41"/>
      <c r="F37" s="176"/>
      <c r="G37" s="41"/>
      <c r="H37" s="42"/>
      <c r="I37" s="224"/>
      <c r="J37" s="145"/>
      <c r="K37" s="43"/>
      <c r="L37" s="145"/>
      <c r="M37" s="43"/>
      <c r="N37" s="215"/>
      <c r="O37" s="44"/>
      <c r="P37" s="44"/>
      <c r="Q37" s="325"/>
      <c r="R37" s="325" t="str">
        <f t="shared" si="13"/>
        <v/>
      </c>
      <c r="S37" s="1" t="str">
        <f t="shared" si="14"/>
        <v/>
      </c>
      <c r="V37" s="160" t="str">
        <f>IF(種目情報!A22="","",種目情報!A22)</f>
        <v/>
      </c>
      <c r="W37" s="232"/>
      <c r="Y37" s="4" t="str">
        <f t="shared" si="0"/>
        <v/>
      </c>
      <c r="Z37" s="4" t="str">
        <f t="shared" si="1"/>
        <v/>
      </c>
      <c r="AA37" s="4" t="str">
        <f t="shared" si="2"/>
        <v/>
      </c>
      <c r="AB37" s="4" t="str">
        <f t="shared" si="3"/>
        <v/>
      </c>
      <c r="AC37" s="4" t="str">
        <f t="shared" si="4"/>
        <v/>
      </c>
      <c r="AD37" s="9" t="str">
        <f>IF(G37="男",data_kyogisha!A29,"")</f>
        <v/>
      </c>
      <c r="AE37" s="4" t="str">
        <f t="shared" si="5"/>
        <v/>
      </c>
      <c r="AF37" s="4" t="str">
        <f t="shared" si="6"/>
        <v/>
      </c>
      <c r="AG37" s="4" t="str">
        <f t="shared" si="7"/>
        <v/>
      </c>
      <c r="AH37" s="4" t="str">
        <f t="shared" si="8"/>
        <v/>
      </c>
      <c r="AI37" s="4" t="str">
        <f t="shared" si="9"/>
        <v/>
      </c>
      <c r="AJ37" s="4" t="str">
        <f>IF(C37="","",data_kyogisha!A29)</f>
        <v/>
      </c>
      <c r="AK37" s="1">
        <f t="shared" si="15"/>
        <v>0</v>
      </c>
      <c r="AL37" s="1" t="str">
        <f t="shared" si="10"/>
        <v/>
      </c>
      <c r="AM37" s="1">
        <f t="shared" si="16"/>
        <v>0</v>
      </c>
      <c r="AN37" s="1" t="str">
        <f t="shared" si="11"/>
        <v/>
      </c>
      <c r="AO37" s="1">
        <f t="shared" si="17"/>
        <v>0</v>
      </c>
      <c r="AP37" s="1" t="str">
        <f t="shared" si="12"/>
        <v/>
      </c>
      <c r="AQ37" s="1">
        <f t="shared" si="18"/>
        <v>0</v>
      </c>
      <c r="AR37" s="1" t="str">
        <f t="shared" si="19"/>
        <v/>
      </c>
    </row>
    <row r="38" spans="1:44" ht="14.45" customHeight="1">
      <c r="A38" s="31">
        <v>29</v>
      </c>
      <c r="B38" s="174"/>
      <c r="C38" s="41"/>
      <c r="D38" s="41"/>
      <c r="E38" s="41"/>
      <c r="F38" s="176"/>
      <c r="G38" s="41"/>
      <c r="H38" s="42"/>
      <c r="I38" s="224"/>
      <c r="J38" s="145"/>
      <c r="K38" s="43"/>
      <c r="L38" s="145"/>
      <c r="M38" s="43"/>
      <c r="N38" s="215"/>
      <c r="O38" s="44"/>
      <c r="P38" s="44"/>
      <c r="Q38" s="325"/>
      <c r="R38" s="325" t="str">
        <f t="shared" si="13"/>
        <v/>
      </c>
      <c r="S38" s="1" t="str">
        <f t="shared" si="14"/>
        <v/>
      </c>
      <c r="V38" s="160" t="str">
        <f>IF(種目情報!A23="","",種目情報!A23)</f>
        <v/>
      </c>
      <c r="W38" s="232"/>
      <c r="Y38" s="4" t="str">
        <f t="shared" si="0"/>
        <v/>
      </c>
      <c r="Z38" s="4" t="str">
        <f t="shared" si="1"/>
        <v/>
      </c>
      <c r="AA38" s="4" t="str">
        <f t="shared" si="2"/>
        <v/>
      </c>
      <c r="AB38" s="4" t="str">
        <f t="shared" si="3"/>
        <v/>
      </c>
      <c r="AC38" s="4" t="str">
        <f t="shared" si="4"/>
        <v/>
      </c>
      <c r="AD38" s="9" t="str">
        <f>IF(G38="男",data_kyogisha!A30,"")</f>
        <v/>
      </c>
      <c r="AE38" s="4" t="str">
        <f t="shared" si="5"/>
        <v/>
      </c>
      <c r="AF38" s="4" t="str">
        <f t="shared" si="6"/>
        <v/>
      </c>
      <c r="AG38" s="4" t="str">
        <f t="shared" si="7"/>
        <v/>
      </c>
      <c r="AH38" s="4" t="str">
        <f t="shared" si="8"/>
        <v/>
      </c>
      <c r="AI38" s="4" t="str">
        <f t="shared" si="9"/>
        <v/>
      </c>
      <c r="AJ38" s="4" t="str">
        <f>IF(C38="","",data_kyogisha!A30)</f>
        <v/>
      </c>
      <c r="AK38" s="1">
        <f t="shared" si="15"/>
        <v>0</v>
      </c>
      <c r="AL38" s="1" t="str">
        <f t="shared" si="10"/>
        <v/>
      </c>
      <c r="AM38" s="1">
        <f t="shared" si="16"/>
        <v>0</v>
      </c>
      <c r="AN38" s="1" t="str">
        <f t="shared" si="11"/>
        <v/>
      </c>
      <c r="AO38" s="1">
        <f t="shared" si="17"/>
        <v>0</v>
      </c>
      <c r="AP38" s="1" t="str">
        <f t="shared" si="12"/>
        <v/>
      </c>
      <c r="AQ38" s="1">
        <f t="shared" si="18"/>
        <v>0</v>
      </c>
      <c r="AR38" s="1" t="str">
        <f t="shared" si="19"/>
        <v/>
      </c>
    </row>
    <row r="39" spans="1:44" ht="14.45" customHeight="1">
      <c r="A39" s="31">
        <v>30</v>
      </c>
      <c r="B39" s="174"/>
      <c r="C39" s="41"/>
      <c r="D39" s="41"/>
      <c r="E39" s="41"/>
      <c r="F39" s="176"/>
      <c r="G39" s="41"/>
      <c r="H39" s="42"/>
      <c r="I39" s="224"/>
      <c r="J39" s="145"/>
      <c r="K39" s="43"/>
      <c r="L39" s="145"/>
      <c r="M39" s="43"/>
      <c r="N39" s="215"/>
      <c r="O39" s="44"/>
      <c r="P39" s="44"/>
      <c r="Q39" s="325"/>
      <c r="R39" s="325" t="str">
        <f t="shared" si="13"/>
        <v/>
      </c>
      <c r="S39" s="1" t="str">
        <f t="shared" si="14"/>
        <v/>
      </c>
      <c r="W39" s="232"/>
      <c r="Y39" s="4" t="str">
        <f t="shared" si="0"/>
        <v/>
      </c>
      <c r="Z39" s="4" t="str">
        <f t="shared" si="1"/>
        <v/>
      </c>
      <c r="AA39" s="4" t="str">
        <f t="shared" si="2"/>
        <v/>
      </c>
      <c r="AB39" s="4" t="str">
        <f t="shared" si="3"/>
        <v/>
      </c>
      <c r="AC39" s="4" t="str">
        <f t="shared" si="4"/>
        <v/>
      </c>
      <c r="AD39" s="9" t="str">
        <f>IF(G39="男",data_kyogisha!A31,"")</f>
        <v/>
      </c>
      <c r="AE39" s="4" t="str">
        <f t="shared" si="5"/>
        <v/>
      </c>
      <c r="AF39" s="4" t="str">
        <f t="shared" si="6"/>
        <v/>
      </c>
      <c r="AG39" s="4" t="str">
        <f t="shared" si="7"/>
        <v/>
      </c>
      <c r="AH39" s="4" t="str">
        <f t="shared" si="8"/>
        <v/>
      </c>
      <c r="AI39" s="4" t="str">
        <f t="shared" si="9"/>
        <v/>
      </c>
      <c r="AJ39" s="4" t="str">
        <f>IF(C39="","",data_kyogisha!A31)</f>
        <v/>
      </c>
      <c r="AK39" s="1">
        <f t="shared" si="15"/>
        <v>0</v>
      </c>
      <c r="AL39" s="1" t="str">
        <f t="shared" si="10"/>
        <v/>
      </c>
      <c r="AM39" s="1">
        <f t="shared" si="16"/>
        <v>0</v>
      </c>
      <c r="AN39" s="1" t="str">
        <f t="shared" si="11"/>
        <v/>
      </c>
      <c r="AO39" s="1">
        <f t="shared" si="17"/>
        <v>0</v>
      </c>
      <c r="AP39" s="1" t="str">
        <f t="shared" si="12"/>
        <v/>
      </c>
      <c r="AQ39" s="1">
        <f t="shared" si="18"/>
        <v>0</v>
      </c>
      <c r="AR39" s="1" t="str">
        <f t="shared" si="19"/>
        <v/>
      </c>
    </row>
    <row r="40" spans="1:44" ht="14.45" customHeight="1">
      <c r="A40" s="31">
        <v>31</v>
      </c>
      <c r="B40" s="174"/>
      <c r="C40" s="41"/>
      <c r="D40" s="41"/>
      <c r="E40" s="41"/>
      <c r="F40" s="176"/>
      <c r="G40" s="41"/>
      <c r="H40" s="42"/>
      <c r="I40" s="224"/>
      <c r="J40" s="145"/>
      <c r="K40" s="43"/>
      <c r="L40" s="145"/>
      <c r="M40" s="43"/>
      <c r="N40" s="215"/>
      <c r="O40" s="44"/>
      <c r="P40" s="44"/>
      <c r="Q40" s="325"/>
      <c r="R40" s="325" t="str">
        <f t="shared" si="13"/>
        <v/>
      </c>
      <c r="S40" s="1" t="str">
        <f t="shared" si="14"/>
        <v/>
      </c>
      <c r="W40" s="233"/>
      <c r="Y40" s="4" t="str">
        <f t="shared" si="0"/>
        <v/>
      </c>
      <c r="Z40" s="4" t="str">
        <f t="shared" si="1"/>
        <v/>
      </c>
      <c r="AA40" s="4" t="str">
        <f t="shared" si="2"/>
        <v/>
      </c>
      <c r="AB40" s="4" t="str">
        <f t="shared" si="3"/>
        <v/>
      </c>
      <c r="AC40" s="4" t="str">
        <f t="shared" si="4"/>
        <v/>
      </c>
      <c r="AD40" s="9" t="str">
        <f>IF(G40="男",data_kyogisha!A32,"")</f>
        <v/>
      </c>
      <c r="AE40" s="4" t="str">
        <f t="shared" si="5"/>
        <v/>
      </c>
      <c r="AF40" s="4" t="str">
        <f t="shared" si="6"/>
        <v/>
      </c>
      <c r="AG40" s="4" t="str">
        <f t="shared" si="7"/>
        <v/>
      </c>
      <c r="AH40" s="4" t="str">
        <f t="shared" si="8"/>
        <v/>
      </c>
      <c r="AI40" s="4" t="str">
        <f t="shared" si="9"/>
        <v/>
      </c>
      <c r="AJ40" s="4" t="str">
        <f>IF(C40="","",data_kyogisha!A32)</f>
        <v/>
      </c>
      <c r="AK40" s="1">
        <f t="shared" si="15"/>
        <v>0</v>
      </c>
      <c r="AL40" s="1" t="str">
        <f t="shared" si="10"/>
        <v/>
      </c>
      <c r="AM40" s="1">
        <f t="shared" si="16"/>
        <v>0</v>
      </c>
      <c r="AN40" s="1" t="str">
        <f t="shared" si="11"/>
        <v/>
      </c>
      <c r="AO40" s="1">
        <f t="shared" si="17"/>
        <v>0</v>
      </c>
      <c r="AP40" s="1" t="str">
        <f t="shared" si="12"/>
        <v/>
      </c>
      <c r="AQ40" s="1">
        <f t="shared" si="18"/>
        <v>0</v>
      </c>
      <c r="AR40" s="1" t="str">
        <f t="shared" si="19"/>
        <v/>
      </c>
    </row>
    <row r="41" spans="1:44" ht="14.45" customHeight="1">
      <c r="A41" s="31">
        <v>32</v>
      </c>
      <c r="B41" s="174"/>
      <c r="C41" s="41"/>
      <c r="D41" s="41"/>
      <c r="E41" s="41"/>
      <c r="F41" s="176"/>
      <c r="G41" s="41"/>
      <c r="H41" s="42"/>
      <c r="I41" s="224"/>
      <c r="J41" s="145"/>
      <c r="K41" s="43"/>
      <c r="L41" s="145"/>
      <c r="M41" s="43"/>
      <c r="N41" s="215"/>
      <c r="O41" s="44"/>
      <c r="P41" s="44"/>
      <c r="Q41" s="325"/>
      <c r="R41" s="325" t="str">
        <f t="shared" si="13"/>
        <v/>
      </c>
      <c r="S41" s="1" t="str">
        <f t="shared" si="14"/>
        <v/>
      </c>
      <c r="W41" s="233"/>
      <c r="Y41" s="4" t="str">
        <f t="shared" si="0"/>
        <v/>
      </c>
      <c r="Z41" s="4" t="str">
        <f t="shared" si="1"/>
        <v/>
      </c>
      <c r="AA41" s="4" t="str">
        <f t="shared" si="2"/>
        <v/>
      </c>
      <c r="AB41" s="4" t="str">
        <f t="shared" si="3"/>
        <v/>
      </c>
      <c r="AC41" s="4" t="str">
        <f t="shared" si="4"/>
        <v/>
      </c>
      <c r="AD41" s="9" t="str">
        <f>IF(G41="男",data_kyogisha!A33,"")</f>
        <v/>
      </c>
      <c r="AE41" s="4" t="str">
        <f t="shared" si="5"/>
        <v/>
      </c>
      <c r="AF41" s="4" t="str">
        <f t="shared" si="6"/>
        <v/>
      </c>
      <c r="AG41" s="4" t="str">
        <f t="shared" si="7"/>
        <v/>
      </c>
      <c r="AH41" s="4" t="str">
        <f t="shared" si="8"/>
        <v/>
      </c>
      <c r="AI41" s="4" t="str">
        <f t="shared" si="9"/>
        <v/>
      </c>
      <c r="AJ41" s="4" t="str">
        <f>IF(C41="","",data_kyogisha!A33)</f>
        <v/>
      </c>
      <c r="AK41" s="1">
        <f t="shared" si="15"/>
        <v>0</v>
      </c>
      <c r="AL41" s="1" t="str">
        <f t="shared" si="10"/>
        <v/>
      </c>
      <c r="AM41" s="1">
        <f t="shared" si="16"/>
        <v>0</v>
      </c>
      <c r="AN41" s="1" t="str">
        <f t="shared" si="11"/>
        <v/>
      </c>
      <c r="AO41" s="1">
        <f t="shared" si="17"/>
        <v>0</v>
      </c>
      <c r="AP41" s="1" t="str">
        <f t="shared" si="12"/>
        <v/>
      </c>
      <c r="AQ41" s="1">
        <f t="shared" si="18"/>
        <v>0</v>
      </c>
      <c r="AR41" s="1" t="str">
        <f t="shared" si="19"/>
        <v/>
      </c>
    </row>
    <row r="42" spans="1:44" ht="14.45" customHeight="1">
      <c r="A42" s="31">
        <v>33</v>
      </c>
      <c r="B42" s="174"/>
      <c r="C42" s="41"/>
      <c r="D42" s="41"/>
      <c r="E42" s="41"/>
      <c r="F42" s="176"/>
      <c r="G42" s="41"/>
      <c r="H42" s="42"/>
      <c r="I42" s="224"/>
      <c r="J42" s="145"/>
      <c r="K42" s="43"/>
      <c r="L42" s="145"/>
      <c r="M42" s="43"/>
      <c r="N42" s="215"/>
      <c r="O42" s="44"/>
      <c r="P42" s="44"/>
      <c r="Q42" s="325"/>
      <c r="R42" s="325" t="str">
        <f t="shared" si="13"/>
        <v/>
      </c>
      <c r="S42" s="1" t="str">
        <f t="shared" si="14"/>
        <v/>
      </c>
      <c r="W42" s="233"/>
      <c r="Y42" s="4" t="str">
        <f t="shared" ref="Y42:Y57" si="20">IF(G42="男",C42,"")</f>
        <v/>
      </c>
      <c r="Z42" s="4" t="str">
        <f t="shared" ref="Z42:Z57" si="21">IF(G42="男",D42,"")</f>
        <v/>
      </c>
      <c r="AA42" s="4" t="str">
        <f t="shared" ref="AA42:AA57" si="22">IF(G42="男",E42,"")</f>
        <v/>
      </c>
      <c r="AB42" s="4" t="str">
        <f t="shared" ref="AB42:AB57" si="23">IF(G42="男",G42,"")</f>
        <v/>
      </c>
      <c r="AC42" s="4" t="str">
        <f t="shared" ref="AC42:AC57" si="24">IF(G42="男",IF(H42="","",H42),"")</f>
        <v/>
      </c>
      <c r="AD42" s="9" t="str">
        <f>IF(G42="男",data_kyogisha!A34,"")</f>
        <v/>
      </c>
      <c r="AE42" s="4" t="str">
        <f t="shared" si="5"/>
        <v/>
      </c>
      <c r="AF42" s="4" t="str">
        <f t="shared" si="6"/>
        <v/>
      </c>
      <c r="AG42" s="4" t="str">
        <f t="shared" si="7"/>
        <v/>
      </c>
      <c r="AH42" s="4" t="str">
        <f t="shared" si="8"/>
        <v/>
      </c>
      <c r="AI42" s="4" t="str">
        <f t="shared" ref="AI42:AI57" si="25">IF(G42="女",IF(H42="","",H42),"")</f>
        <v/>
      </c>
      <c r="AJ42" s="4" t="str">
        <f>IF(C42="","",data_kyogisha!A34)</f>
        <v/>
      </c>
      <c r="AK42" s="1">
        <f t="shared" si="15"/>
        <v>0</v>
      </c>
      <c r="AL42" s="1" t="str">
        <f t="shared" si="10"/>
        <v/>
      </c>
      <c r="AM42" s="1">
        <f t="shared" si="16"/>
        <v>0</v>
      </c>
      <c r="AN42" s="1" t="str">
        <f t="shared" si="11"/>
        <v/>
      </c>
      <c r="AO42" s="1">
        <f t="shared" si="17"/>
        <v>0</v>
      </c>
      <c r="AP42" s="1" t="str">
        <f t="shared" si="12"/>
        <v/>
      </c>
      <c r="AQ42" s="1">
        <f t="shared" si="18"/>
        <v>0</v>
      </c>
      <c r="AR42" s="1" t="str">
        <f t="shared" si="19"/>
        <v/>
      </c>
    </row>
    <row r="43" spans="1:44" ht="14.45" customHeight="1">
      <c r="A43" s="31">
        <v>34</v>
      </c>
      <c r="B43" s="174"/>
      <c r="C43" s="41"/>
      <c r="D43" s="41"/>
      <c r="E43" s="41"/>
      <c r="F43" s="176"/>
      <c r="G43" s="41"/>
      <c r="H43" s="42"/>
      <c r="I43" s="224"/>
      <c r="J43" s="145"/>
      <c r="K43" s="43"/>
      <c r="L43" s="145"/>
      <c r="M43" s="43"/>
      <c r="N43" s="215"/>
      <c r="O43" s="44"/>
      <c r="P43" s="44"/>
      <c r="Q43" s="325"/>
      <c r="R43" s="325" t="str">
        <f t="shared" si="13"/>
        <v/>
      </c>
      <c r="S43" s="1" t="str">
        <f t="shared" si="14"/>
        <v/>
      </c>
      <c r="W43" s="233"/>
      <c r="Y43" s="4" t="str">
        <f t="shared" si="20"/>
        <v/>
      </c>
      <c r="Z43" s="4" t="str">
        <f t="shared" si="21"/>
        <v/>
      </c>
      <c r="AA43" s="4" t="str">
        <f t="shared" si="22"/>
        <v/>
      </c>
      <c r="AB43" s="4" t="str">
        <f t="shared" si="23"/>
        <v/>
      </c>
      <c r="AC43" s="4" t="str">
        <f t="shared" si="24"/>
        <v/>
      </c>
      <c r="AD43" s="9" t="str">
        <f>IF(G43="男",data_kyogisha!A35,"")</f>
        <v/>
      </c>
      <c r="AE43" s="4" t="str">
        <f t="shared" si="5"/>
        <v/>
      </c>
      <c r="AF43" s="4" t="str">
        <f t="shared" si="6"/>
        <v/>
      </c>
      <c r="AG43" s="4" t="str">
        <f t="shared" si="7"/>
        <v/>
      </c>
      <c r="AH43" s="4" t="str">
        <f t="shared" si="8"/>
        <v/>
      </c>
      <c r="AI43" s="4" t="str">
        <f t="shared" si="25"/>
        <v/>
      </c>
      <c r="AJ43" s="4" t="str">
        <f>IF(C43="","",data_kyogisha!A35)</f>
        <v/>
      </c>
      <c r="AK43" s="1">
        <f t="shared" si="15"/>
        <v>0</v>
      </c>
      <c r="AL43" s="1" t="str">
        <f t="shared" si="10"/>
        <v/>
      </c>
      <c r="AM43" s="1">
        <f t="shared" si="16"/>
        <v>0</v>
      </c>
      <c r="AN43" s="1" t="str">
        <f t="shared" si="11"/>
        <v/>
      </c>
      <c r="AO43" s="1">
        <f t="shared" si="17"/>
        <v>0</v>
      </c>
      <c r="AP43" s="1" t="str">
        <f t="shared" si="12"/>
        <v/>
      </c>
      <c r="AQ43" s="1">
        <f t="shared" si="18"/>
        <v>0</v>
      </c>
      <c r="AR43" s="1" t="str">
        <f t="shared" si="19"/>
        <v/>
      </c>
    </row>
    <row r="44" spans="1:44" ht="14.45" customHeight="1">
      <c r="A44" s="31">
        <v>35</v>
      </c>
      <c r="B44" s="174"/>
      <c r="C44" s="41"/>
      <c r="D44" s="41"/>
      <c r="E44" s="41"/>
      <c r="F44" s="176"/>
      <c r="G44" s="41"/>
      <c r="H44" s="42"/>
      <c r="I44" s="224"/>
      <c r="J44" s="145"/>
      <c r="K44" s="43"/>
      <c r="L44" s="145"/>
      <c r="M44" s="43"/>
      <c r="N44" s="215"/>
      <c r="O44" s="44"/>
      <c r="P44" s="44"/>
      <c r="Q44" s="325"/>
      <c r="R44" s="325" t="str">
        <f t="shared" si="13"/>
        <v/>
      </c>
      <c r="S44" s="1" t="str">
        <f t="shared" si="14"/>
        <v/>
      </c>
      <c r="W44" s="233"/>
      <c r="Y44" s="4" t="str">
        <f t="shared" si="20"/>
        <v/>
      </c>
      <c r="Z44" s="4" t="str">
        <f t="shared" si="21"/>
        <v/>
      </c>
      <c r="AA44" s="4" t="str">
        <f t="shared" si="22"/>
        <v/>
      </c>
      <c r="AB44" s="4" t="str">
        <f t="shared" si="23"/>
        <v/>
      </c>
      <c r="AC44" s="4" t="str">
        <f t="shared" si="24"/>
        <v/>
      </c>
      <c r="AD44" s="9" t="str">
        <f>IF(G44="男",data_kyogisha!A36,"")</f>
        <v/>
      </c>
      <c r="AE44" s="4" t="str">
        <f t="shared" si="5"/>
        <v/>
      </c>
      <c r="AF44" s="4" t="str">
        <f t="shared" si="6"/>
        <v/>
      </c>
      <c r="AG44" s="4" t="str">
        <f t="shared" si="7"/>
        <v/>
      </c>
      <c r="AH44" s="4" t="str">
        <f t="shared" si="8"/>
        <v/>
      </c>
      <c r="AI44" s="4" t="str">
        <f t="shared" si="25"/>
        <v/>
      </c>
      <c r="AJ44" s="4" t="str">
        <f>IF(C44="","",data_kyogisha!A36)</f>
        <v/>
      </c>
      <c r="AK44" s="1">
        <f t="shared" si="15"/>
        <v>0</v>
      </c>
      <c r="AL44" s="1" t="str">
        <f t="shared" si="10"/>
        <v/>
      </c>
      <c r="AM44" s="1">
        <f t="shared" si="16"/>
        <v>0</v>
      </c>
      <c r="AN44" s="1" t="str">
        <f t="shared" si="11"/>
        <v/>
      </c>
      <c r="AO44" s="1">
        <f t="shared" si="17"/>
        <v>0</v>
      </c>
      <c r="AP44" s="1" t="str">
        <f t="shared" si="12"/>
        <v/>
      </c>
      <c r="AQ44" s="1">
        <f t="shared" si="18"/>
        <v>0</v>
      </c>
      <c r="AR44" s="1" t="str">
        <f t="shared" si="19"/>
        <v/>
      </c>
    </row>
    <row r="45" spans="1:44" ht="14.45" customHeight="1">
      <c r="A45" s="31">
        <v>36</v>
      </c>
      <c r="B45" s="174"/>
      <c r="C45" s="41"/>
      <c r="D45" s="41"/>
      <c r="E45" s="41"/>
      <c r="F45" s="176"/>
      <c r="G45" s="41"/>
      <c r="H45" s="42"/>
      <c r="I45" s="224"/>
      <c r="J45" s="145"/>
      <c r="K45" s="43"/>
      <c r="L45" s="145"/>
      <c r="M45" s="43"/>
      <c r="N45" s="215"/>
      <c r="O45" s="44"/>
      <c r="P45" s="44"/>
      <c r="Q45" s="325"/>
      <c r="R45" s="325" t="str">
        <f t="shared" si="13"/>
        <v/>
      </c>
      <c r="S45" s="1" t="str">
        <f t="shared" si="14"/>
        <v/>
      </c>
      <c r="W45" s="233"/>
      <c r="Y45" s="4" t="str">
        <f t="shared" si="20"/>
        <v/>
      </c>
      <c r="Z45" s="4" t="str">
        <f t="shared" si="21"/>
        <v/>
      </c>
      <c r="AA45" s="4" t="str">
        <f t="shared" si="22"/>
        <v/>
      </c>
      <c r="AB45" s="4" t="str">
        <f t="shared" si="23"/>
        <v/>
      </c>
      <c r="AC45" s="4" t="str">
        <f t="shared" si="24"/>
        <v/>
      </c>
      <c r="AD45" s="9" t="str">
        <f>IF(G45="男",data_kyogisha!A37,"")</f>
        <v/>
      </c>
      <c r="AE45" s="4" t="str">
        <f t="shared" si="5"/>
        <v/>
      </c>
      <c r="AF45" s="4" t="str">
        <f t="shared" si="6"/>
        <v/>
      </c>
      <c r="AG45" s="4" t="str">
        <f t="shared" si="7"/>
        <v/>
      </c>
      <c r="AH45" s="4" t="str">
        <f t="shared" si="8"/>
        <v/>
      </c>
      <c r="AI45" s="4" t="str">
        <f t="shared" si="25"/>
        <v/>
      </c>
      <c r="AJ45" s="4" t="str">
        <f>IF(C45="","",data_kyogisha!A37)</f>
        <v/>
      </c>
      <c r="AK45" s="1">
        <f t="shared" si="15"/>
        <v>0</v>
      </c>
      <c r="AL45" s="1" t="str">
        <f t="shared" si="10"/>
        <v/>
      </c>
      <c r="AM45" s="1">
        <f t="shared" si="16"/>
        <v>0</v>
      </c>
      <c r="AN45" s="1" t="str">
        <f t="shared" si="11"/>
        <v/>
      </c>
      <c r="AO45" s="1">
        <f t="shared" si="17"/>
        <v>0</v>
      </c>
      <c r="AP45" s="1" t="str">
        <f t="shared" si="12"/>
        <v/>
      </c>
      <c r="AQ45" s="1">
        <f t="shared" si="18"/>
        <v>0</v>
      </c>
      <c r="AR45" s="1" t="str">
        <f t="shared" si="19"/>
        <v/>
      </c>
    </row>
    <row r="46" spans="1:44" ht="14.45" customHeight="1">
      <c r="A46" s="31">
        <v>37</v>
      </c>
      <c r="B46" s="174"/>
      <c r="C46" s="41"/>
      <c r="D46" s="41"/>
      <c r="E46" s="41"/>
      <c r="F46" s="176"/>
      <c r="G46" s="41"/>
      <c r="H46" s="42"/>
      <c r="I46" s="224"/>
      <c r="J46" s="145"/>
      <c r="K46" s="43"/>
      <c r="L46" s="145"/>
      <c r="M46" s="43"/>
      <c r="N46" s="215"/>
      <c r="O46" s="44"/>
      <c r="P46" s="44"/>
      <c r="Q46" s="325"/>
      <c r="R46" s="325" t="str">
        <f t="shared" si="13"/>
        <v/>
      </c>
      <c r="S46" s="1" t="str">
        <f t="shared" si="14"/>
        <v/>
      </c>
      <c r="W46" s="233"/>
      <c r="Y46" s="4" t="str">
        <f t="shared" si="20"/>
        <v/>
      </c>
      <c r="Z46" s="4" t="str">
        <f t="shared" si="21"/>
        <v/>
      </c>
      <c r="AA46" s="4" t="str">
        <f t="shared" si="22"/>
        <v/>
      </c>
      <c r="AB46" s="4" t="str">
        <f t="shared" si="23"/>
        <v/>
      </c>
      <c r="AC46" s="4" t="str">
        <f t="shared" si="24"/>
        <v/>
      </c>
      <c r="AD46" s="9" t="str">
        <f>IF(G46="男",data_kyogisha!A38,"")</f>
        <v/>
      </c>
      <c r="AE46" s="4" t="str">
        <f t="shared" si="5"/>
        <v/>
      </c>
      <c r="AF46" s="4" t="str">
        <f t="shared" si="6"/>
        <v/>
      </c>
      <c r="AG46" s="4" t="str">
        <f t="shared" si="7"/>
        <v/>
      </c>
      <c r="AH46" s="4" t="str">
        <f t="shared" si="8"/>
        <v/>
      </c>
      <c r="AI46" s="4" t="str">
        <f t="shared" si="25"/>
        <v/>
      </c>
      <c r="AJ46" s="4" t="str">
        <f>IF(C46="","",data_kyogisha!A38)</f>
        <v/>
      </c>
      <c r="AK46" s="1">
        <f t="shared" si="15"/>
        <v>0</v>
      </c>
      <c r="AL46" s="1" t="str">
        <f t="shared" si="10"/>
        <v/>
      </c>
      <c r="AM46" s="1">
        <f t="shared" si="16"/>
        <v>0</v>
      </c>
      <c r="AN46" s="1" t="str">
        <f t="shared" si="11"/>
        <v/>
      </c>
      <c r="AO46" s="1">
        <f t="shared" si="17"/>
        <v>0</v>
      </c>
      <c r="AP46" s="1" t="str">
        <f t="shared" si="12"/>
        <v/>
      </c>
      <c r="AQ46" s="1">
        <f t="shared" si="18"/>
        <v>0</v>
      </c>
      <c r="AR46" s="1" t="str">
        <f t="shared" si="19"/>
        <v/>
      </c>
    </row>
    <row r="47" spans="1:44" ht="14.45" customHeight="1">
      <c r="A47" s="31">
        <v>38</v>
      </c>
      <c r="B47" s="174"/>
      <c r="C47" s="41"/>
      <c r="D47" s="41"/>
      <c r="E47" s="41"/>
      <c r="F47" s="176"/>
      <c r="G47" s="41"/>
      <c r="H47" s="42"/>
      <c r="I47" s="224"/>
      <c r="J47" s="145"/>
      <c r="K47" s="43"/>
      <c r="L47" s="145"/>
      <c r="M47" s="43"/>
      <c r="N47" s="215"/>
      <c r="O47" s="44"/>
      <c r="P47" s="44"/>
      <c r="Q47" s="325"/>
      <c r="R47" s="325" t="str">
        <f t="shared" si="13"/>
        <v/>
      </c>
      <c r="S47" s="1" t="str">
        <f t="shared" si="14"/>
        <v/>
      </c>
      <c r="W47" s="233"/>
      <c r="Y47" s="4" t="str">
        <f t="shared" si="20"/>
        <v/>
      </c>
      <c r="Z47" s="4" t="str">
        <f t="shared" si="21"/>
        <v/>
      </c>
      <c r="AA47" s="4" t="str">
        <f t="shared" si="22"/>
        <v/>
      </c>
      <c r="AB47" s="4" t="str">
        <f t="shared" si="23"/>
        <v/>
      </c>
      <c r="AC47" s="4" t="str">
        <f t="shared" si="24"/>
        <v/>
      </c>
      <c r="AD47" s="9" t="str">
        <f>IF(G47="男",data_kyogisha!A39,"")</f>
        <v/>
      </c>
      <c r="AE47" s="4" t="str">
        <f t="shared" si="5"/>
        <v/>
      </c>
      <c r="AF47" s="4" t="str">
        <f t="shared" si="6"/>
        <v/>
      </c>
      <c r="AG47" s="4" t="str">
        <f t="shared" si="7"/>
        <v/>
      </c>
      <c r="AH47" s="4" t="str">
        <f t="shared" si="8"/>
        <v/>
      </c>
      <c r="AI47" s="4" t="str">
        <f t="shared" si="25"/>
        <v/>
      </c>
      <c r="AJ47" s="4" t="str">
        <f>IF(C47="","",data_kyogisha!A39)</f>
        <v/>
      </c>
      <c r="AK47" s="1">
        <f t="shared" si="15"/>
        <v>0</v>
      </c>
      <c r="AL47" s="1" t="str">
        <f t="shared" si="10"/>
        <v/>
      </c>
      <c r="AM47" s="1">
        <f t="shared" si="16"/>
        <v>0</v>
      </c>
      <c r="AN47" s="1" t="str">
        <f t="shared" si="11"/>
        <v/>
      </c>
      <c r="AO47" s="1">
        <f t="shared" si="17"/>
        <v>0</v>
      </c>
      <c r="AP47" s="1" t="str">
        <f t="shared" si="12"/>
        <v/>
      </c>
      <c r="AQ47" s="1">
        <f t="shared" si="18"/>
        <v>0</v>
      </c>
      <c r="AR47" s="1" t="str">
        <f t="shared" si="19"/>
        <v/>
      </c>
    </row>
    <row r="48" spans="1:44" ht="14.45" customHeight="1">
      <c r="A48" s="31">
        <v>39</v>
      </c>
      <c r="B48" s="174"/>
      <c r="C48" s="41"/>
      <c r="D48" s="41"/>
      <c r="E48" s="41"/>
      <c r="F48" s="176"/>
      <c r="G48" s="41"/>
      <c r="H48" s="42"/>
      <c r="I48" s="224"/>
      <c r="J48" s="145"/>
      <c r="K48" s="43"/>
      <c r="L48" s="145"/>
      <c r="M48" s="43"/>
      <c r="N48" s="215"/>
      <c r="O48" s="44"/>
      <c r="P48" s="44"/>
      <c r="Q48" s="325"/>
      <c r="R48" s="325" t="str">
        <f t="shared" si="13"/>
        <v/>
      </c>
      <c r="S48" s="1" t="str">
        <f t="shared" si="14"/>
        <v/>
      </c>
      <c r="W48" s="233"/>
      <c r="Y48" s="4" t="str">
        <f t="shared" si="20"/>
        <v/>
      </c>
      <c r="Z48" s="4" t="str">
        <f t="shared" si="21"/>
        <v/>
      </c>
      <c r="AA48" s="4" t="str">
        <f t="shared" si="22"/>
        <v/>
      </c>
      <c r="AB48" s="4" t="str">
        <f t="shared" si="23"/>
        <v/>
      </c>
      <c r="AC48" s="4" t="str">
        <f t="shared" si="24"/>
        <v/>
      </c>
      <c r="AD48" s="9" t="str">
        <f>IF(G48="男",data_kyogisha!A40,"")</f>
        <v/>
      </c>
      <c r="AE48" s="4" t="str">
        <f t="shared" si="5"/>
        <v/>
      </c>
      <c r="AF48" s="4" t="str">
        <f t="shared" si="6"/>
        <v/>
      </c>
      <c r="AG48" s="4" t="str">
        <f t="shared" si="7"/>
        <v/>
      </c>
      <c r="AH48" s="4" t="str">
        <f t="shared" si="8"/>
        <v/>
      </c>
      <c r="AI48" s="4" t="str">
        <f t="shared" si="25"/>
        <v/>
      </c>
      <c r="AJ48" s="4" t="str">
        <f>IF(C48="","",data_kyogisha!A40)</f>
        <v/>
      </c>
      <c r="AK48" s="1">
        <f t="shared" si="15"/>
        <v>0</v>
      </c>
      <c r="AL48" s="1" t="str">
        <f t="shared" si="10"/>
        <v/>
      </c>
      <c r="AM48" s="1">
        <f t="shared" si="16"/>
        <v>0</v>
      </c>
      <c r="AN48" s="1" t="str">
        <f t="shared" si="11"/>
        <v/>
      </c>
      <c r="AO48" s="1">
        <f t="shared" si="17"/>
        <v>0</v>
      </c>
      <c r="AP48" s="1" t="str">
        <f t="shared" si="12"/>
        <v/>
      </c>
      <c r="AQ48" s="1">
        <f t="shared" si="18"/>
        <v>0</v>
      </c>
      <c r="AR48" s="1" t="str">
        <f t="shared" si="19"/>
        <v/>
      </c>
    </row>
    <row r="49" spans="1:44" ht="14.45" customHeight="1">
      <c r="A49" s="31">
        <v>40</v>
      </c>
      <c r="B49" s="174"/>
      <c r="C49" s="41"/>
      <c r="D49" s="41"/>
      <c r="E49" s="41"/>
      <c r="F49" s="176"/>
      <c r="G49" s="41"/>
      <c r="H49" s="42"/>
      <c r="I49" s="224"/>
      <c r="J49" s="145"/>
      <c r="K49" s="43"/>
      <c r="L49" s="145"/>
      <c r="M49" s="43"/>
      <c r="N49" s="215"/>
      <c r="O49" s="44"/>
      <c r="P49" s="44"/>
      <c r="Q49" s="325"/>
      <c r="R49" s="325" t="str">
        <f t="shared" si="13"/>
        <v/>
      </c>
      <c r="S49" s="1" t="str">
        <f t="shared" si="14"/>
        <v/>
      </c>
      <c r="W49" s="233"/>
      <c r="Y49" s="4" t="str">
        <f t="shared" si="20"/>
        <v/>
      </c>
      <c r="Z49" s="4" t="str">
        <f t="shared" si="21"/>
        <v/>
      </c>
      <c r="AA49" s="4" t="str">
        <f t="shared" si="22"/>
        <v/>
      </c>
      <c r="AB49" s="4" t="str">
        <f t="shared" si="23"/>
        <v/>
      </c>
      <c r="AC49" s="4" t="str">
        <f t="shared" si="24"/>
        <v/>
      </c>
      <c r="AD49" s="9" t="str">
        <f>IF(G49="男",data_kyogisha!A41,"")</f>
        <v/>
      </c>
      <c r="AE49" s="4" t="str">
        <f t="shared" si="5"/>
        <v/>
      </c>
      <c r="AF49" s="4" t="str">
        <f t="shared" si="6"/>
        <v/>
      </c>
      <c r="AG49" s="4" t="str">
        <f t="shared" si="7"/>
        <v/>
      </c>
      <c r="AH49" s="4" t="str">
        <f t="shared" si="8"/>
        <v/>
      </c>
      <c r="AI49" s="4" t="str">
        <f t="shared" si="25"/>
        <v/>
      </c>
      <c r="AJ49" s="4" t="str">
        <f>IF(C49="","",data_kyogisha!A41)</f>
        <v/>
      </c>
      <c r="AK49" s="1">
        <f t="shared" si="15"/>
        <v>0</v>
      </c>
      <c r="AL49" s="1" t="str">
        <f t="shared" si="10"/>
        <v/>
      </c>
      <c r="AM49" s="1">
        <f t="shared" si="16"/>
        <v>0</v>
      </c>
      <c r="AN49" s="1" t="str">
        <f t="shared" si="11"/>
        <v/>
      </c>
      <c r="AO49" s="1">
        <f t="shared" si="17"/>
        <v>0</v>
      </c>
      <c r="AP49" s="1" t="str">
        <f t="shared" si="12"/>
        <v/>
      </c>
      <c r="AQ49" s="1">
        <f t="shared" si="18"/>
        <v>0</v>
      </c>
      <c r="AR49" s="1" t="str">
        <f t="shared" si="19"/>
        <v/>
      </c>
    </row>
    <row r="50" spans="1:44" ht="14.45" customHeight="1">
      <c r="A50" s="31">
        <v>41</v>
      </c>
      <c r="B50" s="174"/>
      <c r="C50" s="41"/>
      <c r="D50" s="41"/>
      <c r="E50" s="41"/>
      <c r="F50" s="176"/>
      <c r="G50" s="41"/>
      <c r="H50" s="42"/>
      <c r="I50" s="224"/>
      <c r="J50" s="145"/>
      <c r="K50" s="43"/>
      <c r="L50" s="145"/>
      <c r="M50" s="43"/>
      <c r="N50" s="215"/>
      <c r="O50" s="44"/>
      <c r="P50" s="44"/>
      <c r="Q50" s="325"/>
      <c r="R50" s="325" t="str">
        <f t="shared" si="13"/>
        <v/>
      </c>
      <c r="S50" s="1" t="str">
        <f t="shared" si="14"/>
        <v/>
      </c>
      <c r="W50" s="233"/>
      <c r="Y50" s="4" t="str">
        <f t="shared" si="20"/>
        <v/>
      </c>
      <c r="Z50" s="4" t="str">
        <f t="shared" si="21"/>
        <v/>
      </c>
      <c r="AA50" s="4" t="str">
        <f t="shared" si="22"/>
        <v/>
      </c>
      <c r="AB50" s="4" t="str">
        <f t="shared" si="23"/>
        <v/>
      </c>
      <c r="AC50" s="4" t="str">
        <f t="shared" si="24"/>
        <v/>
      </c>
      <c r="AD50" s="9" t="str">
        <f>IF(G50="男",data_kyogisha!A42,"")</f>
        <v/>
      </c>
      <c r="AE50" s="4" t="str">
        <f t="shared" si="5"/>
        <v/>
      </c>
      <c r="AF50" s="4" t="str">
        <f t="shared" si="6"/>
        <v/>
      </c>
      <c r="AG50" s="4" t="str">
        <f t="shared" si="7"/>
        <v/>
      </c>
      <c r="AH50" s="4" t="str">
        <f t="shared" si="8"/>
        <v/>
      </c>
      <c r="AI50" s="4" t="str">
        <f t="shared" si="25"/>
        <v/>
      </c>
      <c r="AJ50" s="4" t="str">
        <f>IF(C50="","",data_kyogisha!A42)</f>
        <v/>
      </c>
      <c r="AK50" s="1">
        <f t="shared" si="15"/>
        <v>0</v>
      </c>
      <c r="AL50" s="1" t="str">
        <f t="shared" si="10"/>
        <v/>
      </c>
      <c r="AM50" s="1">
        <f t="shared" si="16"/>
        <v>0</v>
      </c>
      <c r="AN50" s="1" t="str">
        <f t="shared" si="11"/>
        <v/>
      </c>
      <c r="AO50" s="1">
        <f t="shared" si="17"/>
        <v>0</v>
      </c>
      <c r="AP50" s="1" t="str">
        <f t="shared" si="12"/>
        <v/>
      </c>
      <c r="AQ50" s="1">
        <f t="shared" si="18"/>
        <v>0</v>
      </c>
      <c r="AR50" s="1" t="str">
        <f t="shared" si="19"/>
        <v/>
      </c>
    </row>
    <row r="51" spans="1:44" ht="14.45" customHeight="1">
      <c r="A51" s="31">
        <v>42</v>
      </c>
      <c r="B51" s="174"/>
      <c r="C51" s="41"/>
      <c r="D51" s="41"/>
      <c r="E51" s="41"/>
      <c r="F51" s="176"/>
      <c r="G51" s="41"/>
      <c r="H51" s="42"/>
      <c r="I51" s="224"/>
      <c r="J51" s="145"/>
      <c r="K51" s="43"/>
      <c r="L51" s="145"/>
      <c r="M51" s="43"/>
      <c r="N51" s="215"/>
      <c r="O51" s="44"/>
      <c r="P51" s="44"/>
      <c r="Q51" s="325"/>
      <c r="R51" s="325" t="str">
        <f t="shared" si="13"/>
        <v/>
      </c>
      <c r="S51" s="1" t="str">
        <f t="shared" si="14"/>
        <v/>
      </c>
      <c r="Y51" s="4" t="str">
        <f t="shared" si="20"/>
        <v/>
      </c>
      <c r="Z51" s="4" t="str">
        <f t="shared" si="21"/>
        <v/>
      </c>
      <c r="AA51" s="4" t="str">
        <f t="shared" si="22"/>
        <v/>
      </c>
      <c r="AB51" s="4" t="str">
        <f t="shared" si="23"/>
        <v/>
      </c>
      <c r="AC51" s="4" t="str">
        <f t="shared" si="24"/>
        <v/>
      </c>
      <c r="AD51" s="9" t="str">
        <f>IF(G51="男",data_kyogisha!A43,"")</f>
        <v/>
      </c>
      <c r="AE51" s="4" t="str">
        <f t="shared" si="5"/>
        <v/>
      </c>
      <c r="AF51" s="4" t="str">
        <f t="shared" si="6"/>
        <v/>
      </c>
      <c r="AG51" s="4" t="str">
        <f t="shared" si="7"/>
        <v/>
      </c>
      <c r="AH51" s="4" t="str">
        <f t="shared" si="8"/>
        <v/>
      </c>
      <c r="AI51" s="4" t="str">
        <f t="shared" si="25"/>
        <v/>
      </c>
      <c r="AJ51" s="4" t="str">
        <f>IF(C51="","",data_kyogisha!A43)</f>
        <v/>
      </c>
      <c r="AK51" s="1">
        <f t="shared" si="15"/>
        <v>0</v>
      </c>
      <c r="AL51" s="1" t="str">
        <f t="shared" si="10"/>
        <v/>
      </c>
      <c r="AM51" s="1">
        <f t="shared" si="16"/>
        <v>0</v>
      </c>
      <c r="AN51" s="1" t="str">
        <f t="shared" si="11"/>
        <v/>
      </c>
      <c r="AO51" s="1">
        <f t="shared" si="17"/>
        <v>0</v>
      </c>
      <c r="AP51" s="1" t="str">
        <f t="shared" si="12"/>
        <v/>
      </c>
      <c r="AQ51" s="1">
        <f t="shared" si="18"/>
        <v>0</v>
      </c>
      <c r="AR51" s="1" t="str">
        <f t="shared" si="19"/>
        <v/>
      </c>
    </row>
    <row r="52" spans="1:44" ht="14.45" customHeight="1">
      <c r="A52" s="31">
        <v>43</v>
      </c>
      <c r="B52" s="174"/>
      <c r="C52" s="41"/>
      <c r="D52" s="41"/>
      <c r="E52" s="41"/>
      <c r="F52" s="176"/>
      <c r="G52" s="41"/>
      <c r="H52" s="42"/>
      <c r="I52" s="224"/>
      <c r="J52" s="145"/>
      <c r="K52" s="43"/>
      <c r="L52" s="145"/>
      <c r="M52" s="43"/>
      <c r="N52" s="215"/>
      <c r="O52" s="44"/>
      <c r="P52" s="44"/>
      <c r="Q52" s="325"/>
      <c r="R52" s="325" t="str">
        <f t="shared" si="13"/>
        <v/>
      </c>
      <c r="S52" s="1" t="str">
        <f t="shared" si="14"/>
        <v/>
      </c>
      <c r="Y52" s="4" t="str">
        <f t="shared" si="20"/>
        <v/>
      </c>
      <c r="Z52" s="4" t="str">
        <f t="shared" si="21"/>
        <v/>
      </c>
      <c r="AA52" s="4" t="str">
        <f t="shared" si="22"/>
        <v/>
      </c>
      <c r="AB52" s="4" t="str">
        <f t="shared" si="23"/>
        <v/>
      </c>
      <c r="AC52" s="4" t="str">
        <f t="shared" si="24"/>
        <v/>
      </c>
      <c r="AD52" s="9" t="str">
        <f>IF(G52="男",data_kyogisha!A44,"")</f>
        <v/>
      </c>
      <c r="AE52" s="4" t="str">
        <f t="shared" si="5"/>
        <v/>
      </c>
      <c r="AF52" s="4" t="str">
        <f t="shared" si="6"/>
        <v/>
      </c>
      <c r="AG52" s="4" t="str">
        <f t="shared" si="7"/>
        <v/>
      </c>
      <c r="AH52" s="4" t="str">
        <f t="shared" si="8"/>
        <v/>
      </c>
      <c r="AI52" s="4" t="str">
        <f t="shared" si="25"/>
        <v/>
      </c>
      <c r="AJ52" s="4" t="str">
        <f>IF(C52="","",data_kyogisha!A44)</f>
        <v/>
      </c>
      <c r="AK52" s="1">
        <f t="shared" si="15"/>
        <v>0</v>
      </c>
      <c r="AL52" s="1" t="str">
        <f t="shared" si="10"/>
        <v/>
      </c>
      <c r="AM52" s="1">
        <f t="shared" si="16"/>
        <v>0</v>
      </c>
      <c r="AN52" s="1" t="str">
        <f t="shared" si="11"/>
        <v/>
      </c>
      <c r="AO52" s="1">
        <f t="shared" si="17"/>
        <v>0</v>
      </c>
      <c r="AP52" s="1" t="str">
        <f t="shared" si="12"/>
        <v/>
      </c>
      <c r="AQ52" s="1">
        <f t="shared" si="18"/>
        <v>0</v>
      </c>
      <c r="AR52" s="1" t="str">
        <f t="shared" si="19"/>
        <v/>
      </c>
    </row>
    <row r="53" spans="1:44" ht="14.45" customHeight="1">
      <c r="A53" s="31">
        <v>44</v>
      </c>
      <c r="B53" s="174"/>
      <c r="C53" s="41"/>
      <c r="D53" s="41"/>
      <c r="E53" s="41"/>
      <c r="F53" s="176"/>
      <c r="G53" s="41"/>
      <c r="H53" s="42"/>
      <c r="I53" s="224"/>
      <c r="J53" s="145"/>
      <c r="K53" s="43"/>
      <c r="L53" s="145"/>
      <c r="M53" s="43"/>
      <c r="N53" s="215"/>
      <c r="O53" s="44"/>
      <c r="P53" s="44"/>
      <c r="Q53" s="325"/>
      <c r="R53" s="325" t="str">
        <f t="shared" si="13"/>
        <v/>
      </c>
      <c r="S53" s="1" t="str">
        <f t="shared" si="14"/>
        <v/>
      </c>
      <c r="Y53" s="4" t="str">
        <f t="shared" si="20"/>
        <v/>
      </c>
      <c r="Z53" s="4" t="str">
        <f t="shared" si="21"/>
        <v/>
      </c>
      <c r="AA53" s="4" t="str">
        <f t="shared" si="22"/>
        <v/>
      </c>
      <c r="AB53" s="4" t="str">
        <f t="shared" si="23"/>
        <v/>
      </c>
      <c r="AC53" s="4" t="str">
        <f t="shared" si="24"/>
        <v/>
      </c>
      <c r="AD53" s="9" t="str">
        <f>IF(G53="男",data_kyogisha!A45,"")</f>
        <v/>
      </c>
      <c r="AE53" s="4" t="str">
        <f t="shared" si="5"/>
        <v/>
      </c>
      <c r="AF53" s="4" t="str">
        <f t="shared" si="6"/>
        <v/>
      </c>
      <c r="AG53" s="4" t="str">
        <f t="shared" si="7"/>
        <v/>
      </c>
      <c r="AH53" s="4" t="str">
        <f t="shared" si="8"/>
        <v/>
      </c>
      <c r="AI53" s="4" t="str">
        <f t="shared" si="25"/>
        <v/>
      </c>
      <c r="AJ53" s="4" t="str">
        <f>IF(C53="","",data_kyogisha!A45)</f>
        <v/>
      </c>
      <c r="AK53" s="1">
        <f t="shared" si="15"/>
        <v>0</v>
      </c>
      <c r="AL53" s="1" t="str">
        <f t="shared" si="10"/>
        <v/>
      </c>
      <c r="AM53" s="1">
        <f t="shared" si="16"/>
        <v>0</v>
      </c>
      <c r="AN53" s="1" t="str">
        <f t="shared" si="11"/>
        <v/>
      </c>
      <c r="AO53" s="1">
        <f t="shared" si="17"/>
        <v>0</v>
      </c>
      <c r="AP53" s="1" t="str">
        <f t="shared" si="12"/>
        <v/>
      </c>
      <c r="AQ53" s="1">
        <f t="shared" si="18"/>
        <v>0</v>
      </c>
      <c r="AR53" s="1" t="str">
        <f t="shared" si="19"/>
        <v/>
      </c>
    </row>
    <row r="54" spans="1:44" ht="14.45" customHeight="1">
      <c r="A54" s="31">
        <v>45</v>
      </c>
      <c r="B54" s="174"/>
      <c r="C54" s="41"/>
      <c r="D54" s="41"/>
      <c r="E54" s="41"/>
      <c r="F54" s="176"/>
      <c r="G54" s="41"/>
      <c r="H54" s="42"/>
      <c r="I54" s="224"/>
      <c r="J54" s="145"/>
      <c r="K54" s="43"/>
      <c r="L54" s="145"/>
      <c r="M54" s="43"/>
      <c r="N54" s="215"/>
      <c r="O54" s="44"/>
      <c r="P54" s="44"/>
      <c r="Q54" s="325"/>
      <c r="R54" s="325" t="str">
        <f t="shared" si="13"/>
        <v/>
      </c>
      <c r="S54" s="1" t="str">
        <f t="shared" si="14"/>
        <v/>
      </c>
      <c r="Y54" s="4" t="str">
        <f t="shared" si="20"/>
        <v/>
      </c>
      <c r="Z54" s="4" t="str">
        <f t="shared" si="21"/>
        <v/>
      </c>
      <c r="AA54" s="4" t="str">
        <f t="shared" si="22"/>
        <v/>
      </c>
      <c r="AB54" s="4" t="str">
        <f t="shared" si="23"/>
        <v/>
      </c>
      <c r="AC54" s="4" t="str">
        <f t="shared" si="24"/>
        <v/>
      </c>
      <c r="AD54" s="9" t="str">
        <f>IF(G54="男",data_kyogisha!A46,"")</f>
        <v/>
      </c>
      <c r="AE54" s="4" t="str">
        <f t="shared" si="5"/>
        <v/>
      </c>
      <c r="AF54" s="4" t="str">
        <f t="shared" si="6"/>
        <v/>
      </c>
      <c r="AG54" s="4" t="str">
        <f t="shared" si="7"/>
        <v/>
      </c>
      <c r="AH54" s="4" t="str">
        <f t="shared" si="8"/>
        <v/>
      </c>
      <c r="AI54" s="4" t="str">
        <f t="shared" si="25"/>
        <v/>
      </c>
      <c r="AJ54" s="4" t="str">
        <f>IF(C54="","",data_kyogisha!A46)</f>
        <v/>
      </c>
      <c r="AK54" s="1">
        <f t="shared" si="15"/>
        <v>0</v>
      </c>
      <c r="AL54" s="1" t="str">
        <f t="shared" si="10"/>
        <v/>
      </c>
      <c r="AM54" s="1">
        <f t="shared" si="16"/>
        <v>0</v>
      </c>
      <c r="AN54" s="1" t="str">
        <f t="shared" si="11"/>
        <v/>
      </c>
      <c r="AO54" s="1">
        <f t="shared" si="17"/>
        <v>0</v>
      </c>
      <c r="AP54" s="1" t="str">
        <f t="shared" si="12"/>
        <v/>
      </c>
      <c r="AQ54" s="1">
        <f t="shared" si="18"/>
        <v>0</v>
      </c>
      <c r="AR54" s="1" t="str">
        <f t="shared" si="19"/>
        <v/>
      </c>
    </row>
    <row r="55" spans="1:44" ht="14.45" customHeight="1">
      <c r="A55" s="31">
        <v>46</v>
      </c>
      <c r="B55" s="174"/>
      <c r="C55" s="41"/>
      <c r="D55" s="41"/>
      <c r="E55" s="41"/>
      <c r="F55" s="176"/>
      <c r="G55" s="41"/>
      <c r="H55" s="42"/>
      <c r="I55" s="224"/>
      <c r="J55" s="145"/>
      <c r="K55" s="43"/>
      <c r="L55" s="145"/>
      <c r="M55" s="43"/>
      <c r="N55" s="215"/>
      <c r="O55" s="44"/>
      <c r="P55" s="44"/>
      <c r="Q55" s="325"/>
      <c r="R55" s="325" t="str">
        <f t="shared" si="13"/>
        <v/>
      </c>
      <c r="S55" s="1" t="str">
        <f t="shared" si="14"/>
        <v/>
      </c>
      <c r="Y55" s="4" t="str">
        <f t="shared" si="20"/>
        <v/>
      </c>
      <c r="Z55" s="4" t="str">
        <f t="shared" si="21"/>
        <v/>
      </c>
      <c r="AA55" s="4" t="str">
        <f t="shared" si="22"/>
        <v/>
      </c>
      <c r="AB55" s="4" t="str">
        <f t="shared" si="23"/>
        <v/>
      </c>
      <c r="AC55" s="4" t="str">
        <f t="shared" si="24"/>
        <v/>
      </c>
      <c r="AD55" s="9" t="str">
        <f>IF(G55="男",data_kyogisha!A47,"")</f>
        <v/>
      </c>
      <c r="AE55" s="4" t="str">
        <f t="shared" si="5"/>
        <v/>
      </c>
      <c r="AF55" s="4" t="str">
        <f t="shared" si="6"/>
        <v/>
      </c>
      <c r="AG55" s="4" t="str">
        <f t="shared" si="7"/>
        <v/>
      </c>
      <c r="AH55" s="4" t="str">
        <f t="shared" si="8"/>
        <v/>
      </c>
      <c r="AI55" s="4" t="str">
        <f t="shared" si="25"/>
        <v/>
      </c>
      <c r="AJ55" s="4" t="str">
        <f>IF(C55="","",data_kyogisha!A47)</f>
        <v/>
      </c>
      <c r="AK55" s="1">
        <f t="shared" si="15"/>
        <v>0</v>
      </c>
      <c r="AL55" s="1" t="str">
        <f t="shared" si="10"/>
        <v/>
      </c>
      <c r="AM55" s="1">
        <f t="shared" si="16"/>
        <v>0</v>
      </c>
      <c r="AN55" s="1" t="str">
        <f t="shared" si="11"/>
        <v/>
      </c>
      <c r="AO55" s="1">
        <f t="shared" si="17"/>
        <v>0</v>
      </c>
      <c r="AP55" s="1" t="str">
        <f t="shared" si="12"/>
        <v/>
      </c>
      <c r="AQ55" s="1">
        <f t="shared" si="18"/>
        <v>0</v>
      </c>
      <c r="AR55" s="1" t="str">
        <f t="shared" si="19"/>
        <v/>
      </c>
    </row>
    <row r="56" spans="1:44" ht="14.45" customHeight="1">
      <c r="A56" s="31">
        <v>47</v>
      </c>
      <c r="B56" s="174"/>
      <c r="C56" s="41"/>
      <c r="D56" s="41"/>
      <c r="E56" s="41"/>
      <c r="F56" s="176"/>
      <c r="G56" s="41"/>
      <c r="H56" s="42"/>
      <c r="I56" s="224"/>
      <c r="J56" s="145"/>
      <c r="K56" s="43"/>
      <c r="L56" s="145"/>
      <c r="M56" s="43"/>
      <c r="N56" s="215"/>
      <c r="O56" s="44"/>
      <c r="P56" s="44"/>
      <c r="Q56" s="325"/>
      <c r="R56" s="325" t="str">
        <f t="shared" si="13"/>
        <v/>
      </c>
      <c r="S56" s="1" t="str">
        <f t="shared" si="14"/>
        <v/>
      </c>
      <c r="Y56" s="4" t="str">
        <f t="shared" si="20"/>
        <v/>
      </c>
      <c r="Z56" s="4" t="str">
        <f t="shared" si="21"/>
        <v/>
      </c>
      <c r="AA56" s="4" t="str">
        <f t="shared" si="22"/>
        <v/>
      </c>
      <c r="AB56" s="4" t="str">
        <f t="shared" si="23"/>
        <v/>
      </c>
      <c r="AC56" s="4" t="str">
        <f t="shared" si="24"/>
        <v/>
      </c>
      <c r="AD56" s="9" t="str">
        <f>IF(G56="男",data_kyogisha!A48,"")</f>
        <v/>
      </c>
      <c r="AE56" s="4" t="str">
        <f t="shared" si="5"/>
        <v/>
      </c>
      <c r="AF56" s="4" t="str">
        <f t="shared" si="6"/>
        <v/>
      </c>
      <c r="AG56" s="4" t="str">
        <f t="shared" si="7"/>
        <v/>
      </c>
      <c r="AH56" s="4" t="str">
        <f t="shared" si="8"/>
        <v/>
      </c>
      <c r="AI56" s="4" t="str">
        <f t="shared" si="25"/>
        <v/>
      </c>
      <c r="AJ56" s="4" t="str">
        <f>IF(C56="","",data_kyogisha!A48)</f>
        <v/>
      </c>
      <c r="AK56" s="1">
        <f t="shared" si="15"/>
        <v>0</v>
      </c>
      <c r="AL56" s="1" t="str">
        <f t="shared" si="10"/>
        <v/>
      </c>
      <c r="AM56" s="1">
        <f t="shared" si="16"/>
        <v>0</v>
      </c>
      <c r="AN56" s="1" t="str">
        <f t="shared" si="11"/>
        <v/>
      </c>
      <c r="AO56" s="1">
        <f t="shared" si="17"/>
        <v>0</v>
      </c>
      <c r="AP56" s="1" t="str">
        <f t="shared" si="12"/>
        <v/>
      </c>
      <c r="AQ56" s="1">
        <f t="shared" si="18"/>
        <v>0</v>
      </c>
      <c r="AR56" s="1" t="str">
        <f t="shared" si="19"/>
        <v/>
      </c>
    </row>
    <row r="57" spans="1:44" ht="14.45" customHeight="1" thickBot="1">
      <c r="A57" s="19">
        <v>48</v>
      </c>
      <c r="B57" s="175"/>
      <c r="C57" s="45"/>
      <c r="D57" s="45"/>
      <c r="E57" s="45"/>
      <c r="F57" s="177"/>
      <c r="G57" s="45"/>
      <c r="H57" s="46"/>
      <c r="I57" s="225"/>
      <c r="J57" s="146"/>
      <c r="K57" s="47"/>
      <c r="L57" s="146"/>
      <c r="M57" s="47"/>
      <c r="N57" s="216"/>
      <c r="O57" s="48"/>
      <c r="P57" s="44"/>
      <c r="Q57" s="325"/>
      <c r="R57" s="325" t="str">
        <f t="shared" si="13"/>
        <v/>
      </c>
      <c r="S57" s="1" t="str">
        <f t="shared" si="14"/>
        <v/>
      </c>
      <c r="Y57" s="4" t="str">
        <f t="shared" si="20"/>
        <v/>
      </c>
      <c r="Z57" s="4" t="str">
        <f t="shared" si="21"/>
        <v/>
      </c>
      <c r="AA57" s="4" t="str">
        <f t="shared" si="22"/>
        <v/>
      </c>
      <c r="AB57" s="4" t="str">
        <f t="shared" si="23"/>
        <v/>
      </c>
      <c r="AC57" s="4" t="str">
        <f t="shared" si="24"/>
        <v/>
      </c>
      <c r="AD57" s="9" t="str">
        <f>IF(G57="男",data_kyogisha!A49,"")</f>
        <v/>
      </c>
      <c r="AE57" s="4" t="str">
        <f t="shared" si="5"/>
        <v/>
      </c>
      <c r="AF57" s="4" t="str">
        <f t="shared" si="6"/>
        <v/>
      </c>
      <c r="AG57" s="4" t="str">
        <f t="shared" si="7"/>
        <v/>
      </c>
      <c r="AH57" s="4" t="str">
        <f t="shared" si="8"/>
        <v/>
      </c>
      <c r="AI57" s="4" t="str">
        <f t="shared" si="25"/>
        <v/>
      </c>
      <c r="AJ57" s="4" t="str">
        <f>IF(C57="","",data_kyogisha!A49)</f>
        <v/>
      </c>
      <c r="AK57" s="1">
        <f t="shared" si="15"/>
        <v>0</v>
      </c>
      <c r="AL57" s="1" t="str">
        <f t="shared" si="10"/>
        <v/>
      </c>
      <c r="AM57" s="1">
        <f t="shared" si="16"/>
        <v>0</v>
      </c>
      <c r="AN57" s="1" t="str">
        <f t="shared" si="11"/>
        <v/>
      </c>
      <c r="AO57" s="1">
        <f t="shared" si="17"/>
        <v>0</v>
      </c>
      <c r="AP57" s="1" t="str">
        <f t="shared" si="12"/>
        <v/>
      </c>
      <c r="AQ57" s="1">
        <f t="shared" si="18"/>
        <v>0</v>
      </c>
      <c r="AR57" s="1" t="str">
        <f t="shared" si="19"/>
        <v/>
      </c>
    </row>
    <row r="58" spans="1:44">
      <c r="F58" s="12" t="s">
        <v>161</v>
      </c>
      <c r="G58" s="53">
        <f>SUM(I58:M58)</f>
        <v>0</v>
      </c>
      <c r="I58" s="226">
        <f>COUNTA(I10:I57)</f>
        <v>0</v>
      </c>
      <c r="K58" s="1">
        <f>COUNTA(K10:K57)</f>
        <v>0</v>
      </c>
      <c r="M58" s="1">
        <f>COUNTA(M10:M57)</f>
        <v>0</v>
      </c>
      <c r="Q58" s="325"/>
      <c r="R58" s="325">
        <f>SUM(R10:R57)</f>
        <v>0</v>
      </c>
    </row>
    <row r="59" spans="1:44">
      <c r="F59" s="12" t="s">
        <v>163</v>
      </c>
      <c r="G59" s="53">
        <f>③リレー情報確認!F14+③リレー情報確認!L14+③リレー情報確認!R14+③リレー情報確認!X14</f>
        <v>0</v>
      </c>
      <c r="Q59" s="325"/>
      <c r="R59" s="325"/>
      <c r="S59" s="1">
        <f>COUNTIF(S10:S57,1000)</f>
        <v>0</v>
      </c>
      <c r="T59" s="1" t="s">
        <v>349</v>
      </c>
    </row>
    <row r="60" spans="1:44">
      <c r="F60" s="12" t="s">
        <v>167</v>
      </c>
      <c r="G60" s="53">
        <f>COUNTIF(G10:G57,"男")</f>
        <v>0</v>
      </c>
      <c r="Q60" s="325"/>
      <c r="R60" s="325"/>
      <c r="S60" s="1">
        <f>COUNTIF(S10:S57,800)</f>
        <v>0</v>
      </c>
      <c r="T60" s="1" t="s">
        <v>353</v>
      </c>
    </row>
    <row r="61" spans="1:44">
      <c r="F61" s="1" t="s">
        <v>168</v>
      </c>
      <c r="G61" s="1">
        <f>COUNTA(G10:G57)</f>
        <v>0</v>
      </c>
      <c r="S61" s="1">
        <f>COUNTIF(S10:S57,500)</f>
        <v>0</v>
      </c>
      <c r="T61" s="1" t="s">
        <v>343</v>
      </c>
    </row>
  </sheetData>
  <sheetProtection selectLockedCells="1"/>
  <mergeCells count="1">
    <mergeCell ref="N3:P3"/>
  </mergeCells>
  <phoneticPr fontId="2"/>
  <dataValidations count="9">
    <dataValidation imeMode="off" allowBlank="1" showInputMessage="1" showErrorMessage="1" sqref="N10:N57 L10:L57 H10:H57 O5:R6 F10:F57 J10:J57 C10:C57"/>
    <dataValidation type="list" allowBlank="1" showInputMessage="1" showErrorMessage="1" sqref="O10:P57">
      <formula1>$X$11</formula1>
    </dataValidation>
    <dataValidation imeMode="hiragana" allowBlank="1" showInputMessage="1" showErrorMessage="1" sqref="D10:D57"/>
    <dataValidation imeMode="halfKatakana" allowBlank="1" showInputMessage="1" showErrorMessage="1" sqref="E9:E57 F9"/>
    <dataValidation type="list" allowBlank="1" showInputMessage="1" showErrorMessage="1" sqref="K10:K57">
      <formula1>IF(G10="","",IF(G10="男",$V$10:$V$36,$W$10:$W$36))</formula1>
    </dataValidation>
    <dataValidation type="list" allowBlank="1" showInputMessage="1" showErrorMessage="1" sqref="M10:M57">
      <formula1>IF(G10="","",IF(G10="男",$V$10:$V$36,$W$10:$W$36))</formula1>
    </dataValidation>
    <dataValidation type="custom" imeMode="off" allowBlank="1" showInputMessage="1" showErrorMessage="1" sqref="B10:B57">
      <formula1>EXACT(B10,UPPER(ASC(B10)))</formula1>
    </dataValidation>
    <dataValidation type="list" imeMode="on" allowBlank="1" showInputMessage="1" showErrorMessage="1" sqref="G10:G57">
      <formula1>$U$11:$U$13</formula1>
    </dataValidation>
    <dataValidation type="list" allowBlank="1" showInputMessage="1" showErrorMessage="1" sqref="I10:I57">
      <formula1>IF($G$10="","",IF($G10="一般",一般,IF($G10="高校",高校,中学)))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X14"/>
  <sheetViews>
    <sheetView workbookViewId="0">
      <selection activeCell="M37" sqref="M37"/>
    </sheetView>
  </sheetViews>
  <sheetFormatPr defaultColWidth="9" defaultRowHeight="13.5"/>
  <cols>
    <col min="1" max="1" width="1.875" style="35" customWidth="1"/>
    <col min="2" max="2" width="4.5" style="35" hidden="1" customWidth="1"/>
    <col min="3" max="3" width="6.5" style="35" bestFit="1" customWidth="1"/>
    <col min="4" max="4" width="12.25" style="35" bestFit="1" customWidth="1"/>
    <col min="5" max="5" width="9.5" style="35" hidden="1" customWidth="1"/>
    <col min="6" max="6" width="8.5" style="35" bestFit="1" customWidth="1"/>
    <col min="7" max="7" width="5" style="36" customWidth="1"/>
    <col min="8" max="8" width="4.5" style="35" hidden="1" customWidth="1"/>
    <col min="9" max="9" width="6.5" style="35" customWidth="1"/>
    <col min="10" max="10" width="12.25" style="35" customWidth="1"/>
    <col min="11" max="11" width="9.5" style="35" hidden="1" customWidth="1"/>
    <col min="12" max="12" width="8.5" style="35" bestFit="1" customWidth="1"/>
    <col min="13" max="13" width="5" style="38" customWidth="1"/>
    <col min="14" max="14" width="4.5" style="35" hidden="1" customWidth="1"/>
    <col min="15" max="15" width="8.5" style="35" bestFit="1" customWidth="1"/>
    <col min="16" max="16" width="12.25" style="35" customWidth="1"/>
    <col min="17" max="17" width="9.5" style="35" hidden="1" customWidth="1"/>
    <col min="18" max="18" width="8.5" style="35" bestFit="1" customWidth="1"/>
    <col min="19" max="19" width="5" style="38" customWidth="1"/>
    <col min="20" max="20" width="4.5" style="35" hidden="1" customWidth="1"/>
    <col min="21" max="21" width="6.5" style="35" bestFit="1" customWidth="1"/>
    <col min="22" max="22" width="12.25" style="35" customWidth="1"/>
    <col min="23" max="23" width="9.5" style="35" hidden="1" customWidth="1"/>
    <col min="24" max="24" width="8.5" style="35" bestFit="1" customWidth="1"/>
    <col min="25" max="26" width="9" style="35"/>
    <col min="27" max="27" width="9" style="35" customWidth="1"/>
    <col min="28" max="16384" width="9" style="35"/>
  </cols>
  <sheetData>
    <row r="1" spans="1:24" ht="18" thickBot="1">
      <c r="A1" s="34" t="s">
        <v>155</v>
      </c>
      <c r="H1" s="37"/>
      <c r="I1" s="49" t="s">
        <v>69</v>
      </c>
      <c r="J1" s="401" t="str">
        <f>IF(①団体情報入力!D5="","",①団体情報入力!D5)</f>
        <v/>
      </c>
      <c r="K1" s="402"/>
      <c r="L1" s="403"/>
      <c r="M1" s="33"/>
      <c r="O1" s="49" t="s">
        <v>111</v>
      </c>
      <c r="P1" s="401" t="str">
        <f>IF(①団体情報入力!D6="","",①団体情報入力!D6)</f>
        <v/>
      </c>
      <c r="Q1" s="402"/>
      <c r="R1" s="403"/>
      <c r="T1" s="37"/>
      <c r="W1" s="104"/>
    </row>
    <row r="2" spans="1:24">
      <c r="H2" s="37"/>
      <c r="N2" s="37"/>
      <c r="T2" s="37"/>
    </row>
    <row r="3" spans="1:24" s="112" customFormat="1">
      <c r="A3" s="113"/>
      <c r="B3" s="109"/>
      <c r="C3" s="110" t="s">
        <v>154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27"/>
      <c r="Q3" s="127"/>
      <c r="R3" s="127"/>
      <c r="S3" s="127"/>
      <c r="T3" s="127"/>
      <c r="U3" s="127"/>
      <c r="V3" s="127"/>
      <c r="W3" s="127"/>
    </row>
    <row r="4" spans="1:24" s="112" customFormat="1">
      <c r="A4" s="113"/>
      <c r="B4" s="109"/>
      <c r="C4" s="110" t="s">
        <v>156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27"/>
      <c r="Q4" s="127"/>
      <c r="R4" s="127"/>
      <c r="S4" s="127"/>
      <c r="T4" s="127"/>
      <c r="U4" s="127"/>
      <c r="V4" s="127"/>
      <c r="W4" s="127"/>
    </row>
    <row r="5" spans="1:24">
      <c r="H5" s="113"/>
      <c r="N5" s="113"/>
      <c r="T5" s="113"/>
    </row>
    <row r="6" spans="1:24" s="114" customFormat="1">
      <c r="A6" s="124"/>
      <c r="B6" s="406"/>
      <c r="C6" s="406"/>
      <c r="D6" s="406"/>
      <c r="E6" s="406"/>
      <c r="F6" s="406"/>
      <c r="G6" s="125"/>
      <c r="H6" s="409"/>
      <c r="I6" s="410"/>
      <c r="J6" s="410"/>
      <c r="K6" s="410"/>
      <c r="L6" s="411"/>
      <c r="M6" s="126"/>
      <c r="N6" s="407" t="s">
        <v>232</v>
      </c>
      <c r="O6" s="407"/>
      <c r="P6" s="407"/>
      <c r="Q6" s="407"/>
      <c r="R6" s="407"/>
      <c r="S6" s="126"/>
      <c r="T6" s="408"/>
      <c r="U6" s="408"/>
      <c r="V6" s="408"/>
      <c r="W6" s="408"/>
      <c r="X6" s="408"/>
    </row>
    <row r="7" spans="1:24">
      <c r="B7" s="188" t="s">
        <v>91</v>
      </c>
      <c r="C7" s="188" t="s">
        <v>0</v>
      </c>
      <c r="D7" s="188" t="s">
        <v>94</v>
      </c>
      <c r="E7" s="188" t="s">
        <v>145</v>
      </c>
      <c r="F7" s="188" t="s">
        <v>39</v>
      </c>
      <c r="H7" s="195" t="s">
        <v>91</v>
      </c>
      <c r="I7" s="195" t="s">
        <v>0</v>
      </c>
      <c r="J7" s="188" t="s">
        <v>94</v>
      </c>
      <c r="K7" s="188" t="s">
        <v>145</v>
      </c>
      <c r="L7" s="188" t="s">
        <v>39</v>
      </c>
      <c r="N7" s="116" t="s">
        <v>91</v>
      </c>
      <c r="O7" s="116" t="s">
        <v>0</v>
      </c>
      <c r="P7" s="115" t="s">
        <v>94</v>
      </c>
      <c r="Q7" s="115" t="s">
        <v>145</v>
      </c>
      <c r="R7" s="115" t="s">
        <v>39</v>
      </c>
      <c r="T7" s="196" t="s">
        <v>91</v>
      </c>
      <c r="U7" s="196" t="s">
        <v>0</v>
      </c>
      <c r="V7" s="197" t="s">
        <v>94</v>
      </c>
      <c r="W7" s="197" t="s">
        <v>145</v>
      </c>
      <c r="X7" s="197" t="s">
        <v>39</v>
      </c>
    </row>
    <row r="8" spans="1:24">
      <c r="B8" s="189">
        <v>1</v>
      </c>
      <c r="C8" s="189" t="str">
        <f>IF(②選手情報入力!$AL$9&lt;1,"",VLOOKUP(B8,②選手情報入力!$AK$10:$AL$57,2,FALSE))</f>
        <v/>
      </c>
      <c r="D8" s="190" t="str">
        <f>IF(C8="","",VLOOKUP(C8,②選手情報入力!$Y$10:$Z$57,2,FALSE))</f>
        <v/>
      </c>
      <c r="E8" s="190" t="str">
        <f>IF(C8="","",VLOOKUP(C8,②選手情報入力!$Y$10:$AE$57,6,FALSE))</f>
        <v/>
      </c>
      <c r="F8" s="405" t="str">
        <f>IF(②選手情報入力!O5="","",②選手情報入力!O5)</f>
        <v/>
      </c>
      <c r="H8" s="189">
        <v>1</v>
      </c>
      <c r="I8" s="189" t="str">
        <f>IF(②選手情報入力!$AN$9&lt;1,"",VLOOKUP(H8,②選手情報入力!$AM$10:$AN$57,2,FALSE))</f>
        <v/>
      </c>
      <c r="J8" s="190" t="str">
        <f>IF(I8="","",VLOOKUP(I8,②選手情報入力!$Y$10:$Z$57,2,FALSE))</f>
        <v/>
      </c>
      <c r="K8" s="190" t="str">
        <f>IF(I8="","",VLOOKUP(I8,②選手情報入力!$Y$10:$AE$57,6,FALSE))</f>
        <v/>
      </c>
      <c r="L8" s="412" t="str">
        <f>IF(②選手情報入力!P5="","",②選手情報入力!P5)</f>
        <v/>
      </c>
      <c r="N8" s="117">
        <v>1</v>
      </c>
      <c r="O8" s="117" t="str">
        <f>IF(②選手情報入力!$AP$9&lt;1,"",VLOOKUP(N8,②選手情報入力!$AO$10:$AP$57,2,FALSE))</f>
        <v/>
      </c>
      <c r="P8" s="91" t="str">
        <f>IF(O8="","",VLOOKUP(O8,②選手情報入力!$AE$10:$AF$57,2,FALSE))</f>
        <v/>
      </c>
      <c r="Q8" s="91" t="str">
        <f>IF(O8="","",VLOOKUP(O8,②選手情報入力!$AE$10:$AL$57,6,FALSE))</f>
        <v/>
      </c>
      <c r="R8" s="404" t="str">
        <f>IF(②選手情報入力!O6="","",②選手情報入力!O6)</f>
        <v/>
      </c>
      <c r="T8" s="189">
        <v>1</v>
      </c>
      <c r="U8" s="189" t="str">
        <f>IF(②選手情報入力!$AR$9&lt;1,"",VLOOKUP(T8,②選手情報入力!$AQ$10:$AR$57,2,FALSE))</f>
        <v/>
      </c>
      <c r="V8" s="190" t="str">
        <f>IF(U8="","",VLOOKUP(U8,②選手情報入力!$AE$10:$AF$57,2,FALSE))</f>
        <v/>
      </c>
      <c r="W8" s="190" t="str">
        <f>IF(U8="","",VLOOKUP(U8,②選手情報入力!$AE$10:$AL$57,6,FALSE))</f>
        <v/>
      </c>
      <c r="X8" s="405" t="str">
        <f>IF(②選手情報入力!P6="","",②選手情報入力!P6)</f>
        <v/>
      </c>
    </row>
    <row r="9" spans="1:24">
      <c r="B9" s="191">
        <v>2</v>
      </c>
      <c r="C9" s="191" t="str">
        <f>IF(②選手情報入力!$AL$9&lt;2,"",VLOOKUP(B9,②選手情報入力!$AK$10:$AL$57,2,FALSE))</f>
        <v/>
      </c>
      <c r="D9" s="192" t="str">
        <f>IF(C9="","",VLOOKUP(C9,②選手情報入力!$Y$10:$Z$57,2,FALSE))</f>
        <v/>
      </c>
      <c r="E9" s="192" t="str">
        <f>IF(C9="","",VLOOKUP(C9,②選手情報入力!$Y$10:$AE$57,6,FALSE))</f>
        <v/>
      </c>
      <c r="F9" s="405"/>
      <c r="H9" s="191">
        <v>2</v>
      </c>
      <c r="I9" s="191" t="str">
        <f>IF(②選手情報入力!$AN$9&lt;2,"",VLOOKUP(H9,②選手情報入力!$AM$10:$AN$57,2,FALSE))</f>
        <v/>
      </c>
      <c r="J9" s="192" t="str">
        <f>IF(I9="","",VLOOKUP(I9,②選手情報入力!$Y$10:$Z$57,2,FALSE))</f>
        <v/>
      </c>
      <c r="K9" s="192" t="str">
        <f>IF(I9="","",VLOOKUP(I9,②選手情報入力!$Y$10:$AE$57,6,FALSE))</f>
        <v/>
      </c>
      <c r="L9" s="413"/>
      <c r="N9" s="118">
        <v>2</v>
      </c>
      <c r="O9" s="117" t="str">
        <f>IF(②選手情報入力!$AP$9&lt;2,"",VLOOKUP(N9,②選手情報入力!$AO$10:$AP$57,2,FALSE))</f>
        <v/>
      </c>
      <c r="P9" s="92" t="str">
        <f>IF(O9="","",VLOOKUP(O9,②選手情報入力!$AE$10:$AF$57,2,FALSE))</f>
        <v/>
      </c>
      <c r="Q9" s="92" t="str">
        <f>IF(O9="","",VLOOKUP(O9,②選手情報入力!$AE$10:$AL$57,6,FALSE))</f>
        <v/>
      </c>
      <c r="R9" s="404"/>
      <c r="T9" s="191">
        <v>2</v>
      </c>
      <c r="U9" s="191" t="str">
        <f>IF(②選手情報入力!$AR$9&lt;2,"",VLOOKUP(T9,②選手情報入力!$AQ$10:$AR$57,2,FALSE))</f>
        <v/>
      </c>
      <c r="V9" s="192" t="str">
        <f>IF(U9="","",VLOOKUP(U9,②選手情報入力!$AE$10:$AF$57,2,FALSE))</f>
        <v/>
      </c>
      <c r="W9" s="192" t="str">
        <f>IF(U9="","",VLOOKUP(U9,②選手情報入力!$AE$10:$AL$57,6,FALSE))</f>
        <v/>
      </c>
      <c r="X9" s="405"/>
    </row>
    <row r="10" spans="1:24">
      <c r="B10" s="191">
        <v>3</v>
      </c>
      <c r="C10" s="191" t="str">
        <f>IF(②選手情報入力!$AL$9&lt;3,"",VLOOKUP(B10,②選手情報入力!$AK$10:$AL$57,2,FALSE))</f>
        <v/>
      </c>
      <c r="D10" s="192" t="str">
        <f>IF(C10="","",VLOOKUP(C10,②選手情報入力!$Y$10:$Z$57,2,FALSE))</f>
        <v/>
      </c>
      <c r="E10" s="192" t="str">
        <f>IF(C10="","",VLOOKUP(C10,②選手情報入力!$Y$10:$AE$57,6,FALSE))</f>
        <v/>
      </c>
      <c r="F10" s="405"/>
      <c r="H10" s="191">
        <v>3</v>
      </c>
      <c r="I10" s="191" t="str">
        <f>IF(②選手情報入力!$AN$9&lt;3,"",VLOOKUP(H10,②選手情報入力!$AM$10:$AN$57,2,FALSE))</f>
        <v/>
      </c>
      <c r="J10" s="192" t="str">
        <f>IF(I10="","",VLOOKUP(I10,②選手情報入力!$Y$10:$Z$57,2,FALSE))</f>
        <v/>
      </c>
      <c r="K10" s="192" t="str">
        <f>IF(I10="","",VLOOKUP(I10,②選手情報入力!$Y$10:$AE$57,6,FALSE))</f>
        <v/>
      </c>
      <c r="L10" s="413"/>
      <c r="N10" s="118">
        <v>3</v>
      </c>
      <c r="O10" s="117" t="str">
        <f>IF(②選手情報入力!$AP$9&lt;3,"",VLOOKUP(N10,②選手情報入力!$AO$10:$AP$57,2,FALSE))</f>
        <v/>
      </c>
      <c r="P10" s="92" t="str">
        <f>IF(O10="","",VLOOKUP(O10,②選手情報入力!$AE$10:$AF$57,2,FALSE))</f>
        <v/>
      </c>
      <c r="Q10" s="92" t="str">
        <f>IF(O10="","",VLOOKUP(O10,②選手情報入力!$AE$10:$AL$57,6,FALSE))</f>
        <v/>
      </c>
      <c r="R10" s="404"/>
      <c r="T10" s="191">
        <v>3</v>
      </c>
      <c r="U10" s="191" t="str">
        <f>IF(②選手情報入力!$AR$9&lt;3,"",VLOOKUP(T10,②選手情報入力!$AQ$10:$AR$57,2,FALSE))</f>
        <v/>
      </c>
      <c r="V10" s="192" t="str">
        <f>IF(U10="","",VLOOKUP(U10,②選手情報入力!$AE$10:$AF$57,2,FALSE))</f>
        <v/>
      </c>
      <c r="W10" s="192" t="str">
        <f>IF(U10="","",VLOOKUP(U10,②選手情報入力!$AE$10:$AL$57,6,FALSE))</f>
        <v/>
      </c>
      <c r="X10" s="405"/>
    </row>
    <row r="11" spans="1:24">
      <c r="B11" s="191">
        <v>4</v>
      </c>
      <c r="C11" s="191" t="str">
        <f>IF(②選手情報入力!$AL$9&lt;4,"",VLOOKUP(B11,②選手情報入力!$AK$10:$AL$57,2,FALSE))</f>
        <v/>
      </c>
      <c r="D11" s="192" t="str">
        <f>IF(C11="","",VLOOKUP(C11,②選手情報入力!$Y$10:$Z$57,2,FALSE))</f>
        <v/>
      </c>
      <c r="E11" s="192" t="str">
        <f>IF(C11="","",VLOOKUP(C11,②選手情報入力!$Y$10:$AE$57,6,FALSE))</f>
        <v/>
      </c>
      <c r="F11" s="405"/>
      <c r="H11" s="191">
        <v>4</v>
      </c>
      <c r="I11" s="191" t="str">
        <f>IF(②選手情報入力!$AN$9&lt;4,"",VLOOKUP(H11,②選手情報入力!$AM$10:$AN$57,2,FALSE))</f>
        <v/>
      </c>
      <c r="J11" s="192" t="str">
        <f>IF(I11="","",VLOOKUP(I11,②選手情報入力!$Y$10:$Z$57,2,FALSE))</f>
        <v/>
      </c>
      <c r="K11" s="192" t="str">
        <f>IF(I11="","",VLOOKUP(I11,②選手情報入力!$Y$10:$AE$57,6,FALSE))</f>
        <v/>
      </c>
      <c r="L11" s="413"/>
      <c r="N11" s="118">
        <v>4</v>
      </c>
      <c r="O11" s="117" t="str">
        <f>IF(②選手情報入力!$AP$9&lt;4,"",VLOOKUP(N11,②選手情報入力!$AO$10:$AP$57,2,FALSE))</f>
        <v/>
      </c>
      <c r="P11" s="92" t="str">
        <f>IF(O11="","",VLOOKUP(O11,②選手情報入力!$AE$10:$AF$57,2,FALSE))</f>
        <v/>
      </c>
      <c r="Q11" s="92" t="str">
        <f>IF(O11="","",VLOOKUP(O11,②選手情報入力!$AE$10:$AL$57,6,FALSE))</f>
        <v/>
      </c>
      <c r="R11" s="404"/>
      <c r="T11" s="191">
        <v>4</v>
      </c>
      <c r="U11" s="191" t="str">
        <f>IF(②選手情報入力!$AR$9&lt;4,"",VLOOKUP(T11,②選手情報入力!$AQ$10:$AR$57,2,FALSE))</f>
        <v/>
      </c>
      <c r="V11" s="192" t="str">
        <f>IF(U11="","",VLOOKUP(U11,②選手情報入力!$AE$10:$AF$57,2,FALSE))</f>
        <v/>
      </c>
      <c r="W11" s="192" t="str">
        <f>IF(U11="","",VLOOKUP(U11,②選手情報入力!$AE$10:$AL$57,6,FALSE))</f>
        <v/>
      </c>
      <c r="X11" s="405"/>
    </row>
    <row r="12" spans="1:24">
      <c r="B12" s="191">
        <v>5</v>
      </c>
      <c r="C12" s="191" t="str">
        <f>IF(②選手情報入力!$AL$9&lt;5,"",VLOOKUP(B12,②選手情報入力!$AK$10:$AL$57,2,FALSE))</f>
        <v/>
      </c>
      <c r="D12" s="192" t="str">
        <f>IF(C12="","",VLOOKUP(C12,②選手情報入力!$Y$10:$Z$57,2,FALSE))</f>
        <v/>
      </c>
      <c r="E12" s="192" t="str">
        <f>IF(C12="","",VLOOKUP(C12,②選手情報入力!$Y$10:$AE$57,6,FALSE))</f>
        <v/>
      </c>
      <c r="F12" s="405"/>
      <c r="H12" s="191">
        <v>5</v>
      </c>
      <c r="I12" s="191" t="str">
        <f>IF(②選手情報入力!$AN$9&lt;5,"",VLOOKUP(H12,②選手情報入力!$AM$10:$AN$57,2,FALSE))</f>
        <v/>
      </c>
      <c r="J12" s="192" t="str">
        <f>IF(I12="","",VLOOKUP(I12,②選手情報入力!$Y$10:$Z$57,2,FALSE))</f>
        <v/>
      </c>
      <c r="K12" s="192" t="str">
        <f>IF(I12="","",VLOOKUP(I12,②選手情報入力!$Y$10:$AE$57,6,FALSE))</f>
        <v/>
      </c>
      <c r="L12" s="413"/>
      <c r="N12" s="118">
        <v>5</v>
      </c>
      <c r="O12" s="117" t="str">
        <f>IF(②選手情報入力!$AP$9&lt;5,"",VLOOKUP(N12,②選手情報入力!$AO$10:$AP$57,2,FALSE))</f>
        <v/>
      </c>
      <c r="P12" s="92" t="str">
        <f>IF(O12="","",VLOOKUP(O12,②選手情報入力!$AE$10:$AF$57,2,FALSE))</f>
        <v/>
      </c>
      <c r="Q12" s="92" t="str">
        <f>IF(O12="","",VLOOKUP(O12,②選手情報入力!$AE$10:$AL$57,6,FALSE))</f>
        <v/>
      </c>
      <c r="R12" s="404"/>
      <c r="T12" s="191">
        <v>5</v>
      </c>
      <c r="U12" s="191" t="str">
        <f>IF(②選手情報入力!$AR$9&lt;5,"",VLOOKUP(T12,②選手情報入力!$AQ$10:$AR$57,2,FALSE))</f>
        <v/>
      </c>
      <c r="V12" s="192" t="str">
        <f>IF(U12="","",VLOOKUP(U12,②選手情報入力!$AE$10:$AF$57,2,FALSE))</f>
        <v/>
      </c>
      <c r="W12" s="192" t="str">
        <f>IF(U12="","",VLOOKUP(U12,②選手情報入力!$AE$10:$AL$57,6,FALSE))</f>
        <v/>
      </c>
      <c r="X12" s="405"/>
    </row>
    <row r="13" spans="1:24">
      <c r="B13" s="193">
        <v>6</v>
      </c>
      <c r="C13" s="193" t="str">
        <f>IF(②選手情報入力!$AL$9&lt;6,"",VLOOKUP(B13,②選手情報入力!$AK$10:$AL$57,2,FALSE))</f>
        <v/>
      </c>
      <c r="D13" s="194" t="str">
        <f>IF(C13="","",VLOOKUP(C13,②選手情報入力!$Y$10:$Z$57,2,FALSE))</f>
        <v/>
      </c>
      <c r="E13" s="194" t="str">
        <f>IF(C13="","",VLOOKUP(C13,②選手情報入力!$Y$10:$AE$57,6,FALSE))</f>
        <v/>
      </c>
      <c r="F13" s="405"/>
      <c r="H13" s="193">
        <v>6</v>
      </c>
      <c r="I13" s="193" t="str">
        <f>IF(②選手情報入力!$AN$9&lt;6,"",VLOOKUP(H13,②選手情報入力!$AM$10:$AN$57,2,FALSE))</f>
        <v/>
      </c>
      <c r="J13" s="194" t="str">
        <f>IF(I13="","",VLOOKUP(I13,②選手情報入力!$Y$10:$Z$57,2,FALSE))</f>
        <v/>
      </c>
      <c r="K13" s="194" t="str">
        <f>IF(I13="","",VLOOKUP(I13,②選手情報入力!$Y$10:$AE$57,6,FALSE))</f>
        <v/>
      </c>
      <c r="L13" s="414"/>
      <c r="N13" s="119">
        <v>6</v>
      </c>
      <c r="O13" s="117" t="str">
        <f>IF(②選手情報入力!$AP$9&lt;6,"",VLOOKUP(N13,②選手情報入力!$AO$10:$AP$57,2,FALSE))</f>
        <v/>
      </c>
      <c r="P13" s="93" t="str">
        <f>IF(O13="","",VLOOKUP(O13,②選手情報入力!$AE$10:$AF$57,2,FALSE))</f>
        <v/>
      </c>
      <c r="Q13" s="93" t="str">
        <f>IF(O13="","",VLOOKUP(O13,②選手情報入力!$AE$10:$AL$57,6,FALSE))</f>
        <v/>
      </c>
      <c r="R13" s="404"/>
      <c r="T13" s="193">
        <v>6</v>
      </c>
      <c r="U13" s="193" t="str">
        <f>IF(②選手情報入力!$AR$9&lt;6,"",VLOOKUP(T13,②選手情報入力!$AQ$10:$AR$57,2,FALSE))</f>
        <v/>
      </c>
      <c r="V13" s="194" t="str">
        <f>IF(U13="","",VLOOKUP(U13,②選手情報入力!$AE$10:$AF$57,2,FALSE))</f>
        <v/>
      </c>
      <c r="W13" s="194" t="str">
        <f>IF(U13="","",VLOOKUP(U13,②選手情報入力!$AE$10:$AL$57,6,FALSE))</f>
        <v/>
      </c>
      <c r="X13" s="405"/>
    </row>
    <row r="14" spans="1:24">
      <c r="C14" s="120"/>
      <c r="D14" s="121" t="s">
        <v>66</v>
      </c>
      <c r="E14" s="122"/>
      <c r="F14" s="123">
        <f>IF(②選手情報入力!AL9&gt;=4,1,0)</f>
        <v>0</v>
      </c>
      <c r="H14" s="120"/>
      <c r="I14" s="120"/>
      <c r="J14" s="121" t="s">
        <v>66</v>
      </c>
      <c r="K14" s="122"/>
      <c r="L14" s="123">
        <f>IF(②選手情報入力!AN9&gt;=4,1,0)</f>
        <v>0</v>
      </c>
      <c r="N14" s="120"/>
      <c r="O14" s="120"/>
      <c r="P14" s="121" t="s">
        <v>66</v>
      </c>
      <c r="Q14" s="122"/>
      <c r="R14" s="123">
        <f>IF(②選手情報入力!AP9&gt;=4,1,0)</f>
        <v>0</v>
      </c>
      <c r="T14" s="120"/>
      <c r="U14" s="120"/>
      <c r="V14" s="121" t="s">
        <v>66</v>
      </c>
      <c r="W14" s="122"/>
      <c r="X14" s="123">
        <f>IF(②選手情報入力!AR9&gt;=4,1,0)</f>
        <v>0</v>
      </c>
    </row>
  </sheetData>
  <sheetProtection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2"/>
  <dataValidations count="1">
    <dataValidation imeMode="off" allowBlank="1" showInputMessage="1" showErrorMessage="1" sqref="C8:F13 U8:X13 I8:L13 O8:R13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tabColor rgb="FFFF0000"/>
    <pageSetUpPr fitToPage="1"/>
  </sheetPr>
  <dimension ref="A1:N58"/>
  <sheetViews>
    <sheetView workbookViewId="0">
      <selection activeCell="B15" sqref="B15"/>
    </sheetView>
  </sheetViews>
  <sheetFormatPr defaultColWidth="9" defaultRowHeight="13.5"/>
  <cols>
    <col min="1" max="1" width="3.75" style="133" customWidth="1"/>
    <col min="2" max="2" width="26.25" style="133" customWidth="1"/>
    <col min="3" max="3" width="10" style="133" customWidth="1"/>
    <col min="4" max="4" width="4.875" style="133" customWidth="1"/>
    <col min="5" max="5" width="9" style="133" customWidth="1"/>
    <col min="6" max="6" width="26.25" style="133" customWidth="1"/>
    <col min="7" max="7" width="15.5" style="133" customWidth="1"/>
    <col min="8" max="8" width="3.75" style="133" customWidth="1"/>
    <col min="9" max="10" width="9" style="133"/>
    <col min="11" max="11" width="11.625" style="133" hidden="1" customWidth="1"/>
    <col min="12" max="12" width="8.25" style="133" hidden="1" customWidth="1"/>
    <col min="13" max="13" width="11.5" style="133" hidden="1" customWidth="1"/>
    <col min="14" max="14" width="8.25" style="133" hidden="1" customWidth="1"/>
    <col min="15" max="16384" width="9" style="133"/>
  </cols>
  <sheetData>
    <row r="1" spans="1:14" ht="17.25">
      <c r="A1" s="34" t="s">
        <v>68</v>
      </c>
      <c r="B1" s="128"/>
      <c r="C1" s="129" t="s">
        <v>196</v>
      </c>
      <c r="D1" s="129"/>
      <c r="E1" s="129"/>
      <c r="F1" s="130"/>
      <c r="G1" s="131"/>
      <c r="H1" s="132"/>
    </row>
    <row r="2" spans="1:14" ht="24.75" customHeight="1">
      <c r="A2" s="421" t="s">
        <v>197</v>
      </c>
      <c r="B2" s="421"/>
      <c r="C2" s="421"/>
      <c r="D2" s="421"/>
      <c r="E2" s="421"/>
      <c r="F2" s="421"/>
      <c r="G2" s="421"/>
      <c r="H2" s="421"/>
    </row>
    <row r="3" spans="1:14" ht="30" customHeight="1">
      <c r="A3" s="423" t="str">
        <f>注意事項!C3</f>
        <v>2017愛知レディース陸上競技大会</v>
      </c>
      <c r="B3" s="424"/>
      <c r="C3" s="424"/>
      <c r="D3" s="424"/>
      <c r="E3" s="425"/>
      <c r="G3" s="429" t="str">
        <f>IF(①団体情報入力!D3="","",①団体情報入力!D3)</f>
        <v/>
      </c>
      <c r="H3" s="430"/>
    </row>
    <row r="4" spans="1:14" ht="19.5" thickBot="1">
      <c r="A4" s="422" t="s">
        <v>51</v>
      </c>
      <c r="B4" s="422"/>
      <c r="C4" s="422"/>
      <c r="D4" s="422"/>
      <c r="E4" s="422"/>
      <c r="F4" s="422"/>
      <c r="G4" s="422"/>
      <c r="H4" s="422"/>
    </row>
    <row r="5" spans="1:14" ht="19.5" customHeight="1" thickBot="1">
      <c r="A5" s="134"/>
      <c r="B5" s="355" t="s">
        <v>169</v>
      </c>
      <c r="C5" s="426" t="str">
        <f>IF(①団体情報入力!D8="","",①団体情報入力!D8)</f>
        <v/>
      </c>
      <c r="D5" s="427"/>
      <c r="E5" s="427"/>
      <c r="F5" s="428"/>
      <c r="G5" s="431" t="s">
        <v>45</v>
      </c>
      <c r="H5" s="432"/>
    </row>
    <row r="6" spans="1:14" ht="22.5" customHeight="1" thickBot="1">
      <c r="A6" s="129"/>
      <c r="B6" s="167" t="str">
        <f>IF(①団体情報入力!D7="","",①団体情報入力!D7)</f>
        <v/>
      </c>
      <c r="C6" s="354" t="s">
        <v>360</v>
      </c>
      <c r="D6" s="415" t="str">
        <f>IF(①団体情報入力!D5="","",①団体情報入力!D5)</f>
        <v/>
      </c>
      <c r="E6" s="416"/>
      <c r="F6" s="416"/>
      <c r="G6" s="416"/>
      <c r="H6" s="417"/>
    </row>
    <row r="7" spans="1:14" ht="16.5" customHeight="1">
      <c r="A7" s="129"/>
      <c r="B7" s="343" t="s">
        <v>47</v>
      </c>
      <c r="C7" s="433" t="s">
        <v>46</v>
      </c>
      <c r="D7" s="434"/>
      <c r="E7" s="135"/>
      <c r="F7" s="343" t="s">
        <v>47</v>
      </c>
      <c r="G7" s="459" t="s">
        <v>46</v>
      </c>
      <c r="H7" s="460"/>
      <c r="L7" s="129" t="s">
        <v>48</v>
      </c>
      <c r="N7" s="129" t="s">
        <v>49</v>
      </c>
    </row>
    <row r="8" spans="1:14" ht="21" customHeight="1">
      <c r="A8" s="129"/>
      <c r="B8" s="152" t="s">
        <v>265</v>
      </c>
      <c r="C8" s="438" t="str">
        <f t="shared" ref="C8:C16" si="0">IF(N24=0,"",N24)</f>
        <v/>
      </c>
      <c r="D8" s="439"/>
      <c r="E8" s="137"/>
      <c r="F8" s="151" t="s">
        <v>249</v>
      </c>
      <c r="G8" s="461" t="str">
        <f>IF(N8=0,"",N8)</f>
        <v/>
      </c>
      <c r="H8" s="462"/>
      <c r="K8" s="133">
        <f>種目情報!A4</f>
        <v>0</v>
      </c>
      <c r="L8" s="138">
        <f>COUNTIF(②選手情報入力!$I$10:$N$57,K8)</f>
        <v>0</v>
      </c>
      <c r="M8" s="133" t="str">
        <f>種目情報!E4</f>
        <v>100m</v>
      </c>
      <c r="N8" s="138">
        <f>COUNTIF(②選手情報入力!$I$10:$N$57,M8)</f>
        <v>0</v>
      </c>
    </row>
    <row r="9" spans="1:14" ht="21" customHeight="1">
      <c r="A9" s="129"/>
      <c r="B9" s="152" t="s">
        <v>266</v>
      </c>
      <c r="C9" s="438" t="str">
        <f t="shared" si="0"/>
        <v/>
      </c>
      <c r="D9" s="439"/>
      <c r="E9" s="137"/>
      <c r="F9" s="151" t="s">
        <v>250</v>
      </c>
      <c r="G9" s="463" t="str">
        <f t="shared" ref="G9:G22" si="1">IF(N9=0,"",N9)</f>
        <v/>
      </c>
      <c r="H9" s="464"/>
      <c r="K9" s="133">
        <f>種目情報!A5</f>
        <v>0</v>
      </c>
      <c r="L9" s="138">
        <f>COUNTIF(②選手情報入力!$I$10:$N$57,K9)</f>
        <v>0</v>
      </c>
      <c r="M9" s="133" t="str">
        <f>種目情報!E5</f>
        <v>200m</v>
      </c>
      <c r="N9" s="138">
        <f>COUNTIF(②選手情報入力!$I$10:$N$57,M9)</f>
        <v>0</v>
      </c>
    </row>
    <row r="10" spans="1:14" ht="21" customHeight="1">
      <c r="A10" s="129"/>
      <c r="B10" s="152" t="s">
        <v>267</v>
      </c>
      <c r="C10" s="438" t="str">
        <f t="shared" si="0"/>
        <v/>
      </c>
      <c r="D10" s="439"/>
      <c r="E10" s="137"/>
      <c r="F10" s="151" t="s">
        <v>251</v>
      </c>
      <c r="G10" s="463" t="str">
        <f t="shared" si="1"/>
        <v/>
      </c>
      <c r="H10" s="464"/>
      <c r="K10" s="133">
        <f>種目情報!A6</f>
        <v>0</v>
      </c>
      <c r="L10" s="138">
        <f>COUNTIF(②選手情報入力!$I$10:$N$57,K10)</f>
        <v>0</v>
      </c>
      <c r="M10" s="133" t="str">
        <f>種目情報!E6</f>
        <v>400m</v>
      </c>
      <c r="N10" s="138">
        <f>COUNTIF(②選手情報入力!$I$10:$N$57,M10)</f>
        <v>0</v>
      </c>
    </row>
    <row r="11" spans="1:14" ht="21" customHeight="1">
      <c r="A11" s="129"/>
      <c r="B11" s="152" t="s">
        <v>268</v>
      </c>
      <c r="C11" s="438" t="str">
        <f t="shared" si="0"/>
        <v/>
      </c>
      <c r="D11" s="439"/>
      <c r="E11" s="137"/>
      <c r="F11" s="151" t="s">
        <v>253</v>
      </c>
      <c r="G11" s="463" t="str">
        <f t="shared" si="1"/>
        <v/>
      </c>
      <c r="H11" s="464"/>
      <c r="K11" s="133">
        <f>種目情報!A7</f>
        <v>0</v>
      </c>
      <c r="L11" s="138">
        <f>COUNTIF(②選手情報入力!$I$10:$N$57,K11)</f>
        <v>0</v>
      </c>
      <c r="M11" s="133" t="str">
        <f>種目情報!E7</f>
        <v>800m</v>
      </c>
      <c r="N11" s="138">
        <f>COUNTIF(②選手情報入力!$I$10:$N$57,M11)</f>
        <v>0</v>
      </c>
    </row>
    <row r="12" spans="1:14" ht="21" customHeight="1">
      <c r="A12" s="129"/>
      <c r="B12" s="152" t="s">
        <v>269</v>
      </c>
      <c r="C12" s="438" t="str">
        <f t="shared" si="0"/>
        <v/>
      </c>
      <c r="D12" s="439"/>
      <c r="E12" s="137"/>
      <c r="F12" s="151" t="s">
        <v>254</v>
      </c>
      <c r="G12" s="463" t="str">
        <f t="shared" si="1"/>
        <v/>
      </c>
      <c r="H12" s="464"/>
      <c r="K12" s="133">
        <f>種目情報!A8</f>
        <v>0</v>
      </c>
      <c r="L12" s="138">
        <f>COUNTIF(②選手情報入力!$I$10:$N$57,K12)</f>
        <v>0</v>
      </c>
      <c r="M12" s="133" t="str">
        <f>種目情報!E8</f>
        <v>1500m</v>
      </c>
      <c r="N12" s="138">
        <f>COUNTIF(②選手情報入力!$I$10:$N$57,M12)</f>
        <v>0</v>
      </c>
    </row>
    <row r="13" spans="1:14" ht="21" customHeight="1">
      <c r="A13" s="129"/>
      <c r="B13" s="152" t="s">
        <v>270</v>
      </c>
      <c r="C13" s="438" t="str">
        <f t="shared" si="0"/>
        <v/>
      </c>
      <c r="D13" s="439"/>
      <c r="E13" s="137"/>
      <c r="F13" s="151" t="s">
        <v>255</v>
      </c>
      <c r="G13" s="463" t="str">
        <f t="shared" si="1"/>
        <v/>
      </c>
      <c r="H13" s="464"/>
      <c r="K13" s="133">
        <f>種目情報!A9</f>
        <v>0</v>
      </c>
      <c r="L13" s="138">
        <f>COUNTIF(②選手情報入力!$I$10:$N$57,K13)</f>
        <v>0</v>
      </c>
      <c r="M13" s="133" t="str">
        <f>種目情報!E9</f>
        <v>100mH(0.838m)</v>
      </c>
      <c r="N13" s="138">
        <f>COUNTIF(②選手情報入力!$I$10:$N$57,M13)</f>
        <v>0</v>
      </c>
    </row>
    <row r="14" spans="1:14" ht="21" customHeight="1">
      <c r="A14" s="129"/>
      <c r="B14" s="152" t="s">
        <v>271</v>
      </c>
      <c r="C14" s="438" t="str">
        <f t="shared" si="0"/>
        <v/>
      </c>
      <c r="D14" s="439"/>
      <c r="E14" s="137"/>
      <c r="F14" s="151" t="s">
        <v>256</v>
      </c>
      <c r="G14" s="463" t="str">
        <f t="shared" si="1"/>
        <v/>
      </c>
      <c r="H14" s="464"/>
      <c r="K14" s="133">
        <f>種目情報!A10</f>
        <v>0</v>
      </c>
      <c r="L14" s="138">
        <f>COUNTIF(②選手情報入力!$I$10:$N$57,K14)</f>
        <v>0</v>
      </c>
      <c r="M14" s="133" t="str">
        <f>種目情報!E10</f>
        <v>400mH(0.762m)</v>
      </c>
      <c r="N14" s="138">
        <f>COUNTIF(②選手情報入力!$I$10:$N$57,M14)</f>
        <v>0</v>
      </c>
    </row>
    <row r="15" spans="1:14" ht="21" customHeight="1">
      <c r="A15" s="129"/>
      <c r="B15" s="152" t="s">
        <v>272</v>
      </c>
      <c r="C15" s="438" t="str">
        <f t="shared" si="0"/>
        <v/>
      </c>
      <c r="D15" s="439"/>
      <c r="E15" s="137"/>
      <c r="F15" s="151" t="s">
        <v>257</v>
      </c>
      <c r="G15" s="463" t="str">
        <f t="shared" si="1"/>
        <v/>
      </c>
      <c r="H15" s="464"/>
      <c r="K15" s="133">
        <f>種目情報!A11</f>
        <v>0</v>
      </c>
      <c r="L15" s="138">
        <f>COUNTIF(②選手情報入力!$I$10:$N$57,K15)</f>
        <v>0</v>
      </c>
      <c r="M15" s="133" t="str">
        <f>種目情報!E11</f>
        <v>3000mSC(0.762m)</v>
      </c>
      <c r="N15" s="138">
        <f>COUNTIF(②選手情報入力!$I$10:$N$57,M15)</f>
        <v>0</v>
      </c>
    </row>
    <row r="16" spans="1:14" ht="21" customHeight="1" thickBot="1">
      <c r="A16" s="129"/>
      <c r="B16" s="139"/>
      <c r="C16" s="440" t="str">
        <f t="shared" si="0"/>
        <v/>
      </c>
      <c r="D16" s="441"/>
      <c r="E16" s="137"/>
      <c r="F16" s="151" t="s">
        <v>258</v>
      </c>
      <c r="G16" s="463" t="str">
        <f t="shared" si="1"/>
        <v/>
      </c>
      <c r="H16" s="464"/>
      <c r="K16" s="133">
        <f>種目情報!A12</f>
        <v>0</v>
      </c>
      <c r="L16" s="138">
        <f>COUNTIF(②選手情報入力!$I$10:$N$57,K16)</f>
        <v>0</v>
      </c>
      <c r="M16" s="133" t="str">
        <f>種目情報!E12</f>
        <v>走高跳</v>
      </c>
      <c r="N16" s="138">
        <f>COUNTIF(②選手情報入力!$I$10:$N$57,M16)</f>
        <v>0</v>
      </c>
    </row>
    <row r="17" spans="1:14" ht="21" customHeight="1" thickBot="1">
      <c r="A17" s="129"/>
      <c r="B17" s="448" t="s">
        <v>50</v>
      </c>
      <c r="C17" s="448"/>
      <c r="D17" s="448"/>
      <c r="E17" s="137"/>
      <c r="F17" s="151" t="s">
        <v>259</v>
      </c>
      <c r="G17" s="463" t="str">
        <f t="shared" si="1"/>
        <v/>
      </c>
      <c r="H17" s="464"/>
      <c r="K17" s="133">
        <f>種目情報!A13</f>
        <v>0</v>
      </c>
      <c r="L17" s="138">
        <f>COUNTIF(②選手情報入力!$I$10:$N$57,K17)</f>
        <v>0</v>
      </c>
      <c r="M17" s="133" t="str">
        <f>種目情報!E13</f>
        <v>走幅跳</v>
      </c>
      <c r="N17" s="138">
        <f>COUNTIF(②選手情報入力!$I$10:$N$57,M17)</f>
        <v>0</v>
      </c>
    </row>
    <row r="18" spans="1:14" ht="21" customHeight="1" thickBot="1">
      <c r="A18" s="129"/>
      <c r="B18" s="435" t="s">
        <v>345</v>
      </c>
      <c r="C18" s="436"/>
      <c r="D18" s="437"/>
      <c r="E18" s="137"/>
      <c r="F18" s="152" t="s">
        <v>260</v>
      </c>
      <c r="G18" s="463" t="str">
        <f t="shared" si="1"/>
        <v/>
      </c>
      <c r="H18" s="464"/>
      <c r="K18" s="133">
        <f>種目情報!A14</f>
        <v>0</v>
      </c>
      <c r="L18" s="138">
        <f>COUNTIF(②選手情報入力!$I$10:$N$57,K18)</f>
        <v>0</v>
      </c>
      <c r="M18" s="133" t="str">
        <f>種目情報!E14</f>
        <v>三段跳</v>
      </c>
      <c r="N18" s="138">
        <f>COUNTIF(②選手情報入力!$I$10:$N$57,M18)</f>
        <v>0</v>
      </c>
    </row>
    <row r="19" spans="1:14" ht="21" customHeight="1">
      <c r="A19" s="129"/>
      <c r="B19" s="327" t="s">
        <v>346</v>
      </c>
      <c r="C19" s="457">
        <f>②選手情報入力!S59</f>
        <v>0</v>
      </c>
      <c r="D19" s="458"/>
      <c r="E19" s="137"/>
      <c r="F19" s="151" t="s">
        <v>261</v>
      </c>
      <c r="G19" s="463" t="str">
        <f t="shared" si="1"/>
        <v/>
      </c>
      <c r="H19" s="464"/>
      <c r="K19" s="133">
        <f>種目情報!A15</f>
        <v>0</v>
      </c>
      <c r="L19" s="138">
        <f>COUNTIF(②選手情報入力!$I$10:$N$57,K19)</f>
        <v>0</v>
      </c>
      <c r="M19" s="133" t="str">
        <f>種目情報!E15</f>
        <v>砲丸投(4.000kg)</v>
      </c>
      <c r="N19" s="138">
        <f>COUNTIF(②選手情報入力!$I$10:$N$57,M19)</f>
        <v>0</v>
      </c>
    </row>
    <row r="20" spans="1:14" ht="21" customHeight="1">
      <c r="A20" s="129"/>
      <c r="B20" s="327" t="s">
        <v>347</v>
      </c>
      <c r="C20" s="449">
        <f>②選手情報入力!S60</f>
        <v>0</v>
      </c>
      <c r="D20" s="450"/>
      <c r="E20" s="137"/>
      <c r="F20" s="152" t="s">
        <v>262</v>
      </c>
      <c r="G20" s="463" t="str">
        <f t="shared" si="1"/>
        <v/>
      </c>
      <c r="H20" s="464"/>
      <c r="K20" s="133">
        <f>種目情報!A16</f>
        <v>0</v>
      </c>
      <c r="L20" s="138">
        <f>COUNTIF(②選手情報入力!$I$10:$N$57,K20)</f>
        <v>0</v>
      </c>
      <c r="M20" s="133" t="str">
        <f>種目情報!E16</f>
        <v>円盤投(1.000kg)</v>
      </c>
      <c r="N20" s="138">
        <f>COUNTIF(②選手情報入力!$I$10:$N$57,M20)</f>
        <v>0</v>
      </c>
    </row>
    <row r="21" spans="1:14" ht="21" customHeight="1" thickBot="1">
      <c r="A21" s="129"/>
      <c r="B21" s="154" t="s">
        <v>348</v>
      </c>
      <c r="C21" s="451">
        <f>②選手情報入力!S61</f>
        <v>0</v>
      </c>
      <c r="D21" s="452"/>
      <c r="E21" s="137"/>
      <c r="F21" s="161" t="s">
        <v>263</v>
      </c>
      <c r="G21" s="467" t="str">
        <f t="shared" si="1"/>
        <v/>
      </c>
      <c r="H21" s="468"/>
      <c r="K21" s="133">
        <f>種目情報!A17</f>
        <v>0</v>
      </c>
      <c r="L21" s="138">
        <f>COUNTIF(②選手情報入力!$I$10:$N$57,K21)</f>
        <v>0</v>
      </c>
      <c r="M21" s="133" t="str">
        <f>種目情報!E17</f>
        <v>やり投(600g)</v>
      </c>
      <c r="N21" s="138">
        <f>COUNTIF(②選手情報入力!$I$10:$N$57,M21)</f>
        <v>0</v>
      </c>
    </row>
    <row r="22" spans="1:14" ht="21" customHeight="1" thickBot="1">
      <c r="A22" s="129"/>
      <c r="B22" s="327" t="s">
        <v>350</v>
      </c>
      <c r="C22" s="453">
        <f>C19*1000</f>
        <v>0</v>
      </c>
      <c r="D22" s="454"/>
      <c r="E22" s="137"/>
      <c r="F22" s="356" t="s">
        <v>264</v>
      </c>
      <c r="G22" s="465" t="str">
        <f t="shared" si="1"/>
        <v/>
      </c>
      <c r="H22" s="466"/>
      <c r="K22" s="133">
        <f>種目情報!A18</f>
        <v>0</v>
      </c>
      <c r="L22" s="138">
        <f>COUNTIF(②選手情報入力!$I$10:$N$57,K22)</f>
        <v>0</v>
      </c>
      <c r="M22" s="133" t="str">
        <f>種目情報!E18</f>
        <v>共通棒高跳</v>
      </c>
      <c r="N22" s="138">
        <f>COUNTIF(②選手情報入力!$I$10:$N$57,M22)</f>
        <v>0</v>
      </c>
    </row>
    <row r="23" spans="1:14" ht="21" customHeight="1" thickBot="1">
      <c r="A23" s="129"/>
      <c r="B23" s="327" t="s">
        <v>351</v>
      </c>
      <c r="C23" s="455">
        <f>C20*800</f>
        <v>0</v>
      </c>
      <c r="D23" s="456"/>
      <c r="E23" s="137"/>
      <c r="F23" s="344" t="s">
        <v>235</v>
      </c>
      <c r="G23" s="465" t="str">
        <f>IF(③リレー情報確認!R14=0,"",③リレー情報確認!R14)</f>
        <v/>
      </c>
      <c r="H23" s="466"/>
      <c r="K23" s="133">
        <f>種目情報!A19</f>
        <v>0</v>
      </c>
      <c r="L23" s="138">
        <f>COUNTIF(②選手情報入力!$I$10:$N$57,K23)</f>
        <v>0</v>
      </c>
      <c r="M23" s="133">
        <f>種目情報!E19</f>
        <v>0</v>
      </c>
      <c r="N23" s="138">
        <f>COUNTIF(②選手情報入力!$I$10:$N$57,M23)</f>
        <v>0</v>
      </c>
    </row>
    <row r="24" spans="1:14" ht="21" customHeight="1" thickBot="1">
      <c r="A24" s="129"/>
      <c r="B24" s="154" t="s">
        <v>352</v>
      </c>
      <c r="C24" s="419">
        <f>C21*500</f>
        <v>0</v>
      </c>
      <c r="D24" s="420"/>
      <c r="E24" s="137"/>
      <c r="H24" s="136"/>
      <c r="K24" s="133">
        <f>種目情報!A20</f>
        <v>0</v>
      </c>
      <c r="L24" s="138">
        <f>COUNTIF(②選手情報入力!$I$10:$N$57,K24)</f>
        <v>0</v>
      </c>
      <c r="M24" s="133" t="str">
        <f>種目情報!E20</f>
        <v>中学100m</v>
      </c>
      <c r="N24" s="138">
        <f>COUNTIF(②選手情報入力!$I$10:$N$57,M24)</f>
        <v>0</v>
      </c>
    </row>
    <row r="25" spans="1:14" ht="21" customHeight="1" thickBot="1">
      <c r="A25" s="129"/>
      <c r="B25" s="172" t="s">
        <v>233</v>
      </c>
      <c r="C25" s="446">
        <f>IF(G23="",0,G23*2000)</f>
        <v>0</v>
      </c>
      <c r="D25" s="447"/>
      <c r="E25" s="137"/>
      <c r="F25" s="346" t="s">
        <v>164</v>
      </c>
      <c r="G25" s="347">
        <f>IF(①団体情報入力!D9="",0,①団体情報入力!D9)</f>
        <v>0</v>
      </c>
      <c r="H25" s="348" t="s">
        <v>166</v>
      </c>
      <c r="K25" s="133">
        <f>種目情報!A21</f>
        <v>0</v>
      </c>
      <c r="L25" s="138">
        <f>COUNTIF(②選手情報入力!$I$10:$N$57,K25)</f>
        <v>0</v>
      </c>
      <c r="M25" s="133" t="str">
        <f>種目情報!E21</f>
        <v>中学200m</v>
      </c>
      <c r="N25" s="138">
        <f>COUNTIF(②選手情報入力!$I$10:$N$57,M25)</f>
        <v>0</v>
      </c>
    </row>
    <row r="26" spans="1:14" ht="21" customHeight="1" thickBot="1">
      <c r="A26" s="129"/>
      <c r="B26" s="173" t="s">
        <v>234</v>
      </c>
      <c r="C26" s="444">
        <f>G25*1000</f>
        <v>0</v>
      </c>
      <c r="D26" s="445"/>
      <c r="E26" s="137"/>
      <c r="F26" s="418">
        <f ca="1">TODAY()</f>
        <v>42884</v>
      </c>
      <c r="G26" s="418"/>
      <c r="H26" s="136"/>
      <c r="K26" s="133">
        <f>種目情報!A22</f>
        <v>0</v>
      </c>
      <c r="L26" s="138">
        <f>COUNTIF(②選手情報入力!$I$10:$N$57,K26)</f>
        <v>0</v>
      </c>
      <c r="M26" s="133" t="str">
        <f>種目情報!E22</f>
        <v>中学800m</v>
      </c>
      <c r="N26" s="138">
        <f>COUNTIF(②選手情報入力!$I$10:$N$57,M26)</f>
        <v>0</v>
      </c>
    </row>
    <row r="27" spans="1:14" ht="21" customHeight="1" thickTop="1" thickBot="1">
      <c r="A27" s="129"/>
      <c r="B27" s="345" t="s">
        <v>165</v>
      </c>
      <c r="C27" s="442">
        <f>SUM(C22:D26)</f>
        <v>0</v>
      </c>
      <c r="D27" s="443"/>
      <c r="E27" s="137"/>
      <c r="H27" s="136"/>
      <c r="K27" s="133">
        <f>種目情報!A23</f>
        <v>0</v>
      </c>
      <c r="L27" s="138">
        <f>COUNTIF(②選手情報入力!$I$10:$N$57,K27)</f>
        <v>0</v>
      </c>
      <c r="M27" s="133" t="str">
        <f>種目情報!E23</f>
        <v>中学1500m</v>
      </c>
      <c r="N27" s="138">
        <f>COUNTIF(②選手情報入力!$I$10:$N$57,M27)</f>
        <v>0</v>
      </c>
    </row>
    <row r="28" spans="1:14" ht="21" customHeight="1">
      <c r="A28" s="349"/>
      <c r="B28" s="350"/>
      <c r="C28" s="350"/>
      <c r="D28" s="350"/>
      <c r="E28" s="351"/>
      <c r="F28" s="353" t="s">
        <v>359</v>
      </c>
      <c r="G28" s="350"/>
      <c r="H28" s="352"/>
      <c r="K28" s="133">
        <f>種目情報!A24</f>
        <v>0</v>
      </c>
      <c r="L28" s="138">
        <f>COUNTIF(②選手情報入力!$I$10:$N$57,K28)</f>
        <v>0</v>
      </c>
      <c r="M28" s="133" t="str">
        <f>種目情報!E24</f>
        <v>中学100mH(0.762/8.0m)</v>
      </c>
      <c r="N28" s="138">
        <f>COUNTIF(②選手情報入力!$I$10:$N$57,M28)</f>
        <v>0</v>
      </c>
    </row>
    <row r="29" spans="1:14" ht="21" customHeight="1">
      <c r="A29" s="129"/>
      <c r="E29" s="137"/>
      <c r="H29" s="136"/>
      <c r="I29" s="153"/>
      <c r="K29" s="133">
        <f>種目情報!A25</f>
        <v>0</v>
      </c>
      <c r="L29" s="138">
        <f>COUNTIF(②選手情報入力!$I$10:$N$57,K29)</f>
        <v>0</v>
      </c>
      <c r="M29" s="133" t="str">
        <f>種目情報!E25</f>
        <v>中学走高跳</v>
      </c>
      <c r="N29" s="138">
        <f>COUNTIF(②選手情報入力!$I$10:$N$57,M29)</f>
        <v>0</v>
      </c>
    </row>
    <row r="30" spans="1:14" ht="21" customHeight="1">
      <c r="A30" s="129"/>
      <c r="E30" s="137"/>
      <c r="H30" s="136"/>
      <c r="K30" s="133">
        <f>種目情報!A26</f>
        <v>0</v>
      </c>
      <c r="L30" s="138">
        <f>COUNTIF(②選手情報入力!$I$10:$N$57,K30)</f>
        <v>0</v>
      </c>
      <c r="M30" s="133" t="str">
        <f>種目情報!E26</f>
        <v>中学走幅跳</v>
      </c>
      <c r="N30" s="138">
        <f>COUNTIF(②選手情報入力!$I$10:$N$57,M30)</f>
        <v>0</v>
      </c>
    </row>
    <row r="31" spans="1:14" ht="21" customHeight="1">
      <c r="A31" s="129"/>
      <c r="E31" s="137"/>
      <c r="F31" s="342"/>
      <c r="G31" s="341"/>
      <c r="H31" s="136"/>
      <c r="K31" s="133">
        <f>種目情報!A27</f>
        <v>0</v>
      </c>
      <c r="L31" s="138">
        <f>COUNTIF(②選手情報入力!$I$10:$N$57,K31)</f>
        <v>0</v>
      </c>
      <c r="M31" s="133" t="str">
        <f>種目情報!E27</f>
        <v>中学砲丸投(2.721kg)</v>
      </c>
      <c r="N31" s="138">
        <f>COUNTIF(②選手情報入力!$I$10:$N$57,M31)</f>
        <v>0</v>
      </c>
    </row>
    <row r="32" spans="1:14" ht="21" customHeight="1">
      <c r="A32" s="136"/>
      <c r="E32" s="137"/>
      <c r="H32" s="136"/>
      <c r="K32" s="133">
        <f>種目情報!A28</f>
        <v>0</v>
      </c>
      <c r="L32" s="138">
        <f>COUNTIF(②選手情報入力!$I$10:$N$57,K32)</f>
        <v>0</v>
      </c>
      <c r="M32" s="133">
        <f>種目情報!E28</f>
        <v>0</v>
      </c>
      <c r="N32" s="138">
        <f>COUNTIF(②選手情報入力!$I$10:$N$57,M32)</f>
        <v>0</v>
      </c>
    </row>
    <row r="33" spans="1:14" ht="21" customHeight="1">
      <c r="A33" s="136"/>
      <c r="E33" s="137"/>
      <c r="H33" s="136"/>
      <c r="K33" s="133">
        <f>種目情報!A29</f>
        <v>0</v>
      </c>
      <c r="L33" s="138">
        <f>COUNTIF(②選手情報入力!$I$10:$N$57,K33)</f>
        <v>0</v>
      </c>
      <c r="N33" s="138"/>
    </row>
    <row r="34" spans="1:14" ht="21" customHeight="1">
      <c r="A34" s="136"/>
      <c r="E34" s="137"/>
      <c r="H34" s="136"/>
      <c r="K34" s="133">
        <f>種目情報!A30</f>
        <v>0</v>
      </c>
      <c r="L34" s="138">
        <f>COUNTIF(②選手情報入力!$I$10:$N$57,K34)</f>
        <v>0</v>
      </c>
      <c r="M34" s="133">
        <f>種目情報!E30</f>
        <v>0</v>
      </c>
      <c r="N34" s="138">
        <f>COUNTIF(②選手情報入力!$I$10:$N$57,M34)</f>
        <v>0</v>
      </c>
    </row>
    <row r="35" spans="1:14" ht="21" customHeight="1">
      <c r="A35" s="129"/>
      <c r="E35" s="137"/>
      <c r="H35" s="129"/>
      <c r="K35" s="133">
        <f>種目情報!A31</f>
        <v>0</v>
      </c>
      <c r="L35" s="138"/>
      <c r="M35" s="133">
        <f>種目情報!E31</f>
        <v>0</v>
      </c>
      <c r="N35" s="138">
        <f>COUNTIF(②選手情報入力!$I$10:$N$57,M35)</f>
        <v>0</v>
      </c>
    </row>
    <row r="36" spans="1:14" ht="21" customHeight="1">
      <c r="C36" s="158"/>
      <c r="D36" s="158"/>
      <c r="H36" s="158"/>
      <c r="K36" s="133">
        <f>種目情報!A33</f>
        <v>0</v>
      </c>
      <c r="L36" s="138">
        <f>COUNTIF(②選手情報入力!$I$10:$N$57,K36)</f>
        <v>0</v>
      </c>
      <c r="N36" s="138">
        <f>COUNTIF(②選手情報入力!$I$10:$N$57,M36)</f>
        <v>0</v>
      </c>
    </row>
    <row r="37" spans="1:14" ht="21" customHeight="1">
      <c r="A37" s="129"/>
      <c r="C37" s="99"/>
      <c r="D37" s="99"/>
      <c r="H37" s="129"/>
      <c r="K37" s="133">
        <f>種目情報!A34</f>
        <v>0</v>
      </c>
      <c r="N37" s="138">
        <f>COUNTIF(②選手情報入力!$I$10:$N$57,M37)</f>
        <v>0</v>
      </c>
    </row>
    <row r="38" spans="1:14" ht="21" customHeight="1">
      <c r="A38" s="129"/>
      <c r="C38" s="136"/>
      <c r="D38" s="136"/>
      <c r="E38" s="158"/>
      <c r="H38" s="129"/>
      <c r="K38" s="133">
        <f>種目情報!A35</f>
        <v>0</v>
      </c>
      <c r="N38" s="138">
        <f>COUNTIF(②選手情報入力!$I$10:$N$57,M38)</f>
        <v>0</v>
      </c>
    </row>
    <row r="39" spans="1:14" ht="21" customHeight="1">
      <c r="A39" s="129"/>
      <c r="E39" s="140"/>
      <c r="H39" s="129"/>
      <c r="N39" s="138">
        <f>COUNTIF(②選手情報入力!$I$10:$N$57,M39)</f>
        <v>0</v>
      </c>
    </row>
    <row r="40" spans="1:14" ht="21" customHeight="1">
      <c r="A40" s="129"/>
      <c r="B40" s="140"/>
      <c r="C40" s="140"/>
      <c r="D40" s="140"/>
      <c r="E40" s="140"/>
      <c r="H40" s="129"/>
      <c r="N40" s="138">
        <f>COUNTIF(②選手情報入力!$I$10:$N$57,M40)</f>
        <v>0</v>
      </c>
    </row>
    <row r="41" spans="1:14" ht="18.75" customHeight="1">
      <c r="A41" s="141"/>
      <c r="B41" s="141"/>
      <c r="C41" s="141"/>
      <c r="D41" s="141"/>
      <c r="E41" s="140"/>
      <c r="H41" s="141"/>
    </row>
    <row r="42" spans="1:14" ht="18.75" customHeight="1">
      <c r="A42" s="129"/>
      <c r="B42" s="140"/>
      <c r="C42" s="140"/>
      <c r="D42" s="140"/>
      <c r="E42" s="140"/>
      <c r="F42" s="158"/>
      <c r="G42" s="158"/>
      <c r="H42" s="129"/>
    </row>
    <row r="43" spans="1:14" ht="18.75" customHeight="1">
      <c r="A43" s="129"/>
      <c r="B43" s="142"/>
      <c r="C43" s="142"/>
      <c r="D43" s="142"/>
      <c r="E43" s="141"/>
      <c r="H43" s="129"/>
    </row>
    <row r="44" spans="1:14" ht="18.75" customHeight="1">
      <c r="A44" s="129"/>
      <c r="B44" s="142"/>
      <c r="C44" s="142"/>
      <c r="D44" s="142"/>
      <c r="E44" s="140"/>
      <c r="H44" s="129"/>
    </row>
    <row r="45" spans="1:14" ht="18.75">
      <c r="A45" s="129"/>
      <c r="B45" s="143"/>
      <c r="C45" s="140"/>
      <c r="D45" s="140"/>
      <c r="E45" s="142"/>
      <c r="H45" s="129"/>
    </row>
    <row r="46" spans="1:14" ht="18.75">
      <c r="A46" s="129"/>
      <c r="B46" s="143"/>
      <c r="C46" s="140"/>
      <c r="D46" s="140"/>
      <c r="E46" s="142"/>
      <c r="H46" s="129"/>
    </row>
    <row r="47" spans="1:14" ht="14.25">
      <c r="A47" s="129"/>
      <c r="B47" s="143"/>
      <c r="C47" s="140"/>
      <c r="D47" s="140"/>
      <c r="E47" s="140"/>
      <c r="F47" s="141"/>
      <c r="G47" s="141"/>
      <c r="H47" s="129"/>
    </row>
    <row r="48" spans="1:14" ht="14.25">
      <c r="A48" s="129"/>
      <c r="B48" s="143"/>
      <c r="C48" s="140"/>
      <c r="D48" s="140"/>
      <c r="E48" s="140"/>
      <c r="H48" s="129"/>
    </row>
    <row r="49" spans="1:8" ht="14.25">
      <c r="A49" s="129"/>
      <c r="B49" s="143"/>
      <c r="C49" s="140"/>
      <c r="D49" s="140"/>
      <c r="E49" s="140"/>
      <c r="H49" s="129"/>
    </row>
    <row r="50" spans="1:8" ht="18.75">
      <c r="A50" s="129"/>
      <c r="B50" s="143"/>
      <c r="C50" s="140"/>
      <c r="D50" s="140"/>
      <c r="E50" s="140"/>
      <c r="F50" s="142"/>
      <c r="G50" s="142"/>
      <c r="H50" s="129"/>
    </row>
    <row r="51" spans="1:8" ht="14.25">
      <c r="A51" s="129"/>
      <c r="B51" s="143"/>
      <c r="C51" s="140"/>
      <c r="D51" s="140"/>
      <c r="E51" s="140"/>
      <c r="F51" s="144"/>
      <c r="G51" s="140"/>
      <c r="H51" s="129"/>
    </row>
    <row r="52" spans="1:8" ht="14.25">
      <c r="A52" s="129"/>
      <c r="B52" s="143"/>
      <c r="C52" s="140"/>
      <c r="D52" s="140"/>
      <c r="E52" s="140"/>
      <c r="F52" s="144"/>
      <c r="G52" s="140"/>
      <c r="H52" s="129"/>
    </row>
    <row r="53" spans="1:8" ht="14.25">
      <c r="E53" s="140"/>
      <c r="F53" s="144"/>
      <c r="G53" s="140"/>
    </row>
    <row r="54" spans="1:8" ht="14.25">
      <c r="E54" s="140"/>
      <c r="F54" s="144"/>
      <c r="G54" s="140"/>
    </row>
    <row r="55" spans="1:8" ht="14.25">
      <c r="F55" s="144"/>
      <c r="G55" s="140"/>
    </row>
    <row r="56" spans="1:8" ht="14.25">
      <c r="F56" s="144"/>
      <c r="G56" s="140"/>
    </row>
    <row r="57" spans="1:8" ht="14.25">
      <c r="F57" s="144"/>
      <c r="G57" s="140"/>
    </row>
    <row r="58" spans="1:8" ht="14.25">
      <c r="F58" s="144"/>
      <c r="G58" s="140"/>
    </row>
  </sheetData>
  <sheetProtection sheet="1" objects="1" scenarios="1"/>
  <mergeCells count="46">
    <mergeCell ref="G22:H22"/>
    <mergeCell ref="G23:H23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G7:H7"/>
    <mergeCell ref="G8:H8"/>
    <mergeCell ref="G9:H9"/>
    <mergeCell ref="G10:H10"/>
    <mergeCell ref="G11:H11"/>
    <mergeCell ref="C9:D9"/>
    <mergeCell ref="C10:D10"/>
    <mergeCell ref="C11:D11"/>
    <mergeCell ref="C12:D12"/>
    <mergeCell ref="C27:D27"/>
    <mergeCell ref="C26:D26"/>
    <mergeCell ref="C25:D25"/>
    <mergeCell ref="B17:D17"/>
    <mergeCell ref="C20:D20"/>
    <mergeCell ref="C21:D21"/>
    <mergeCell ref="C22:D22"/>
    <mergeCell ref="C23:D23"/>
    <mergeCell ref="C19:D19"/>
    <mergeCell ref="D6:H6"/>
    <mergeCell ref="F26:G26"/>
    <mergeCell ref="C24:D24"/>
    <mergeCell ref="A2:H2"/>
    <mergeCell ref="A4:H4"/>
    <mergeCell ref="A3:E3"/>
    <mergeCell ref="C5:F5"/>
    <mergeCell ref="G3:H3"/>
    <mergeCell ref="G5:H5"/>
    <mergeCell ref="C7:D7"/>
    <mergeCell ref="B18:D18"/>
    <mergeCell ref="C13:D13"/>
    <mergeCell ref="C14:D14"/>
    <mergeCell ref="C15:D15"/>
    <mergeCell ref="C16:D16"/>
    <mergeCell ref="C8:D8"/>
  </mergeCells>
  <phoneticPr fontId="6"/>
  <dataValidations count="1">
    <dataValidation imeMode="off" allowBlank="1" showInputMessage="1" showErrorMessage="1" sqref="G1"/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horizontalDpi="4294967293" verticalDpi="0" r:id="rId1"/>
  <legacyDrawing r:id="rId2"/>
  <controls>
    <control shapeId="10241" r:id="rId3" name="btn印刷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A1:M55"/>
  <sheetViews>
    <sheetView workbookViewId="0">
      <selection activeCell="L8" sqref="L8"/>
    </sheetView>
  </sheetViews>
  <sheetFormatPr defaultColWidth="9" defaultRowHeight="13.5"/>
  <cols>
    <col min="1" max="1" width="3.625" style="10" bestFit="1" customWidth="1"/>
    <col min="2" max="2" width="6.875" style="1" customWidth="1"/>
    <col min="3" max="3" width="15" style="1" customWidth="1"/>
    <col min="4" max="4" width="4.875" style="1" customWidth="1"/>
    <col min="5" max="5" width="3.625" style="1" customWidth="1"/>
    <col min="6" max="6" width="15.5" style="204" customWidth="1"/>
    <col min="7" max="7" width="16.75" style="1" customWidth="1"/>
    <col min="8" max="8" width="13.75" style="204" customWidth="1"/>
    <col min="9" max="9" width="9.375" style="1" hidden="1" customWidth="1"/>
    <col min="10" max="10" width="13.75" style="10" hidden="1" customWidth="1"/>
    <col min="11" max="11" width="9.375" style="1" hidden="1" customWidth="1"/>
    <col min="12" max="12" width="4.125" style="10" customWidth="1"/>
    <col min="13" max="13" width="4.125" style="10" hidden="1" customWidth="1"/>
    <col min="14" max="16384" width="9" style="10"/>
  </cols>
  <sheetData>
    <row r="1" spans="1:13" ht="17.25">
      <c r="A1" s="8" t="s">
        <v>358</v>
      </c>
    </row>
    <row r="2" spans="1:13" ht="14.25">
      <c r="D2" s="12" t="s">
        <v>126</v>
      </c>
      <c r="E2" s="475" t="str">
        <f>注意事項!C3&amp;注意事項!F3</f>
        <v>2017愛知レディース陸上競技大会</v>
      </c>
      <c r="F2" s="475"/>
      <c r="G2" s="475"/>
      <c r="H2" s="475"/>
    </row>
    <row r="3" spans="1:13" ht="18.75" customHeight="1" thickBot="1">
      <c r="F3" s="12" t="s">
        <v>363</v>
      </c>
      <c r="G3" s="87" t="str">
        <f>IF(①団体情報入力!D5="","",①団体情報入力!D5)</f>
        <v/>
      </c>
      <c r="H3" s="87" t="str">
        <f>IF(①団体情報入力!D3="","",①団体情報入力!D3)</f>
        <v/>
      </c>
    </row>
    <row r="4" spans="1:13" s="69" customFormat="1" ht="16.5" customHeight="1" thickBot="1">
      <c r="B4" s="469" t="s">
        <v>120</v>
      </c>
      <c r="C4" s="83" t="s">
        <v>121</v>
      </c>
      <c r="D4" s="471">
        <f>②選手情報入力!G60</f>
        <v>0</v>
      </c>
      <c r="E4" s="472"/>
      <c r="I4" s="202"/>
      <c r="J4" s="202"/>
      <c r="K4" s="202"/>
    </row>
    <row r="5" spans="1:13" s="69" customFormat="1" ht="16.5" customHeight="1" thickBot="1">
      <c r="B5" s="470"/>
      <c r="C5" s="84" t="s">
        <v>122</v>
      </c>
      <c r="D5" s="473">
        <f>②選手情報入力!G61</f>
        <v>0</v>
      </c>
      <c r="E5" s="474"/>
      <c r="F5" s="212" t="s">
        <v>243</v>
      </c>
      <c r="G5" s="201" t="str">
        <f>IF(③リレー情報確認!R8="","",③リレー情報確認!R8)</f>
        <v/>
      </c>
      <c r="J5" s="203"/>
      <c r="K5" s="202" t="str">
        <f>IF(③リレー情報確認!X8="","",③リレー情報確認!X8)</f>
        <v/>
      </c>
    </row>
    <row r="6" spans="1:13" s="69" customFormat="1" ht="18.75" customHeight="1">
      <c r="B6" s="70"/>
      <c r="C6" s="70"/>
      <c r="D6" s="70"/>
      <c r="E6" s="70"/>
      <c r="F6" s="205"/>
      <c r="G6" s="70"/>
      <c r="H6" s="205"/>
      <c r="I6" s="70"/>
      <c r="K6" s="70"/>
    </row>
    <row r="7" spans="1:13" s="69" customFormat="1" ht="31.9" customHeight="1">
      <c r="A7" s="71"/>
      <c r="B7" s="72" t="s">
        <v>115</v>
      </c>
      <c r="C7" s="72" t="s">
        <v>116</v>
      </c>
      <c r="D7" s="336" t="s">
        <v>356</v>
      </c>
      <c r="E7" s="336" t="s">
        <v>355</v>
      </c>
      <c r="F7" s="206" t="s">
        <v>40</v>
      </c>
      <c r="G7" s="72" t="s">
        <v>41</v>
      </c>
      <c r="H7" s="330"/>
      <c r="I7" s="72"/>
      <c r="J7" s="72"/>
      <c r="K7" s="72"/>
      <c r="L7" s="72" t="s">
        <v>242</v>
      </c>
      <c r="M7" s="72" t="s">
        <v>117</v>
      </c>
    </row>
    <row r="8" spans="1:13" s="69" customFormat="1" ht="18" customHeight="1">
      <c r="A8" s="73">
        <v>1</v>
      </c>
      <c r="B8" s="94" t="str">
        <f>IF(②選手情報入力!C10="","",②選手情報入力!B10&amp;②選手情報入力!C10)</f>
        <v/>
      </c>
      <c r="C8" s="94" t="str">
        <f>IF(②選手情報入力!D10="","",②選手情報入力!D10)</f>
        <v/>
      </c>
      <c r="D8" s="74" t="str">
        <f>IF(②選手情報入力!G10="","",②選手情報入力!G10)</f>
        <v/>
      </c>
      <c r="E8" s="74" t="str">
        <f>IF(②選手情報入力!H10="","",②選手情報入力!H10)</f>
        <v/>
      </c>
      <c r="F8" s="207" t="str">
        <f>IF(②選手情報入力!I10="","",②選手情報入力!I10)</f>
        <v/>
      </c>
      <c r="G8" s="74" t="str">
        <f>IF(②選手情報入力!J10="","",②選手情報入力!J10)</f>
        <v/>
      </c>
      <c r="H8" s="331"/>
      <c r="I8" s="74"/>
      <c r="J8" s="73"/>
      <c r="K8" s="74"/>
      <c r="L8" s="74" t="str">
        <f>IF(②選手情報入力!O10="","",②選手情報入力!O10)</f>
        <v/>
      </c>
      <c r="M8" s="74" t="str">
        <f>IF(②選手情報入力!P10="","",②選手情報入力!P10)</f>
        <v/>
      </c>
    </row>
    <row r="9" spans="1:13" s="69" customFormat="1" ht="18" customHeight="1">
      <c r="A9" s="75">
        <v>2</v>
      </c>
      <c r="B9" s="95" t="str">
        <f>IF(②選手情報入力!C11="","",②選手情報入力!B11&amp;②選手情報入力!C11)</f>
        <v/>
      </c>
      <c r="C9" s="95" t="str">
        <f>IF(②選手情報入力!D11="","",②選手情報入力!D11)</f>
        <v/>
      </c>
      <c r="D9" s="76" t="str">
        <f>IF(②選手情報入力!G11="","",②選手情報入力!G11)</f>
        <v/>
      </c>
      <c r="E9" s="76" t="str">
        <f>IF(②選手情報入力!H11="","",②選手情報入力!H11)</f>
        <v/>
      </c>
      <c r="F9" s="208" t="str">
        <f>IF(②選手情報入力!I11="","",②選手情報入力!I11)</f>
        <v/>
      </c>
      <c r="G9" s="76" t="str">
        <f>IF(②選手情報入力!J11="","",②選手情報入力!J11)</f>
        <v/>
      </c>
      <c r="H9" s="332"/>
      <c r="I9" s="76"/>
      <c r="J9" s="75"/>
      <c r="K9" s="76"/>
      <c r="L9" s="76" t="str">
        <f>IF(②選手情報入力!O11="","",②選手情報入力!O11)</f>
        <v/>
      </c>
      <c r="M9" s="76" t="str">
        <f>IF(②選手情報入力!P11="","",②選手情報入力!P11)</f>
        <v/>
      </c>
    </row>
    <row r="10" spans="1:13" s="69" customFormat="1" ht="18" customHeight="1">
      <c r="A10" s="75">
        <v>3</v>
      </c>
      <c r="B10" s="95" t="str">
        <f>IF(②選手情報入力!C12="","",②選手情報入力!B12&amp;②選手情報入力!C12)</f>
        <v/>
      </c>
      <c r="C10" s="95" t="str">
        <f>IF(②選手情報入力!D12="","",②選手情報入力!D12)</f>
        <v/>
      </c>
      <c r="D10" s="76" t="str">
        <f>IF(②選手情報入力!G12="","",②選手情報入力!G12)</f>
        <v/>
      </c>
      <c r="E10" s="76" t="str">
        <f>IF(②選手情報入力!H12="","",②選手情報入力!H12)</f>
        <v/>
      </c>
      <c r="F10" s="208" t="str">
        <f>IF(②選手情報入力!I12="","",②選手情報入力!I12)</f>
        <v/>
      </c>
      <c r="G10" s="76" t="str">
        <f>IF(②選手情報入力!J12="","",②選手情報入力!J12)</f>
        <v/>
      </c>
      <c r="H10" s="332"/>
      <c r="I10" s="76"/>
      <c r="J10" s="75"/>
      <c r="K10" s="76"/>
      <c r="L10" s="76" t="str">
        <f>IF(②選手情報入力!O12="","",②選手情報入力!O12)</f>
        <v/>
      </c>
      <c r="M10" s="76" t="str">
        <f>IF(②選手情報入力!P12="","",②選手情報入力!P12)</f>
        <v/>
      </c>
    </row>
    <row r="11" spans="1:13" s="69" customFormat="1" ht="18" customHeight="1">
      <c r="A11" s="75">
        <v>4</v>
      </c>
      <c r="B11" s="95" t="str">
        <f>IF(②選手情報入力!C13="","",②選手情報入力!B13&amp;②選手情報入力!C13)</f>
        <v/>
      </c>
      <c r="C11" s="95" t="str">
        <f>IF(②選手情報入力!D13="","",②選手情報入力!D13)</f>
        <v/>
      </c>
      <c r="D11" s="76" t="str">
        <f>IF(②選手情報入力!G13="","",②選手情報入力!G13)</f>
        <v/>
      </c>
      <c r="E11" s="76" t="str">
        <f>IF(②選手情報入力!H13="","",②選手情報入力!H13)</f>
        <v/>
      </c>
      <c r="F11" s="208" t="str">
        <f>IF(②選手情報入力!I13="","",②選手情報入力!I13)</f>
        <v/>
      </c>
      <c r="G11" s="76" t="str">
        <f>IF(②選手情報入力!J13="","",②選手情報入力!J13)</f>
        <v/>
      </c>
      <c r="H11" s="332"/>
      <c r="I11" s="76"/>
      <c r="J11" s="75"/>
      <c r="K11" s="76"/>
      <c r="L11" s="76" t="str">
        <f>IF(②選手情報入力!O13="","",②選手情報入力!O13)</f>
        <v/>
      </c>
      <c r="M11" s="76" t="str">
        <f>IF(②選手情報入力!P13="","",②選手情報入力!P13)</f>
        <v/>
      </c>
    </row>
    <row r="12" spans="1:13" s="69" customFormat="1" ht="18" customHeight="1">
      <c r="A12" s="79">
        <v>5</v>
      </c>
      <c r="B12" s="96" t="str">
        <f>IF(②選手情報入力!C14="","",②選手情報入力!B14&amp;②選手情報入力!C14)</f>
        <v/>
      </c>
      <c r="C12" s="96" t="str">
        <f>IF(②選手情報入力!D14="","",②選手情報入力!D14)</f>
        <v/>
      </c>
      <c r="D12" s="80" t="str">
        <f>IF(②選手情報入力!G14="","",②選手情報入力!G14)</f>
        <v/>
      </c>
      <c r="E12" s="80" t="str">
        <f>IF(②選手情報入力!H14="","",②選手情報入力!H14)</f>
        <v/>
      </c>
      <c r="F12" s="209" t="str">
        <f>IF(②選手情報入力!I14="","",②選手情報入力!I14)</f>
        <v/>
      </c>
      <c r="G12" s="80" t="str">
        <f>IF(②選手情報入力!J14="","",②選手情報入力!J14)</f>
        <v/>
      </c>
      <c r="H12" s="333"/>
      <c r="I12" s="80"/>
      <c r="J12" s="79"/>
      <c r="K12" s="80"/>
      <c r="L12" s="80" t="str">
        <f>IF(②選手情報入力!O14="","",②選手情報入力!O14)</f>
        <v/>
      </c>
      <c r="M12" s="80" t="str">
        <f>IF(②選手情報入力!P14="","",②選手情報入力!P14)</f>
        <v/>
      </c>
    </row>
    <row r="13" spans="1:13" s="69" customFormat="1" ht="18" customHeight="1">
      <c r="A13" s="73">
        <v>6</v>
      </c>
      <c r="B13" s="94" t="str">
        <f>IF(②選手情報入力!C15="","",②選手情報入力!B15&amp;②選手情報入力!C15)</f>
        <v/>
      </c>
      <c r="C13" s="94" t="str">
        <f>IF(②選手情報入力!D15="","",②選手情報入力!D15)</f>
        <v/>
      </c>
      <c r="D13" s="74" t="str">
        <f>IF(②選手情報入力!G15="","",②選手情報入力!G15)</f>
        <v/>
      </c>
      <c r="E13" s="74" t="str">
        <f>IF(②選手情報入力!H15="","",②選手情報入力!H15)</f>
        <v/>
      </c>
      <c r="F13" s="207" t="str">
        <f>IF(②選手情報入力!I15="","",②選手情報入力!I15)</f>
        <v/>
      </c>
      <c r="G13" s="74" t="str">
        <f>IF(②選手情報入力!J15="","",②選手情報入力!J15)</f>
        <v/>
      </c>
      <c r="H13" s="331"/>
      <c r="I13" s="74"/>
      <c r="J13" s="73"/>
      <c r="K13" s="74"/>
      <c r="L13" s="74" t="str">
        <f>IF(②選手情報入力!O15="","",②選手情報入力!O15)</f>
        <v/>
      </c>
      <c r="M13" s="74" t="str">
        <f>IF(②選手情報入力!P15="","",②選手情報入力!P15)</f>
        <v/>
      </c>
    </row>
    <row r="14" spans="1:13" s="69" customFormat="1" ht="18" customHeight="1">
      <c r="A14" s="75">
        <v>7</v>
      </c>
      <c r="B14" s="95" t="str">
        <f>IF(②選手情報入力!C16="","",②選手情報入力!B16&amp;②選手情報入力!C16)</f>
        <v/>
      </c>
      <c r="C14" s="95" t="str">
        <f>IF(②選手情報入力!D16="","",②選手情報入力!D16)</f>
        <v/>
      </c>
      <c r="D14" s="76" t="str">
        <f>IF(②選手情報入力!G16="","",②選手情報入力!G16)</f>
        <v/>
      </c>
      <c r="E14" s="76" t="str">
        <f>IF(②選手情報入力!H16="","",②選手情報入力!H16)</f>
        <v/>
      </c>
      <c r="F14" s="208" t="str">
        <f>IF(②選手情報入力!I16="","",②選手情報入力!I16)</f>
        <v/>
      </c>
      <c r="G14" s="76" t="str">
        <f>IF(②選手情報入力!J16="","",②選手情報入力!J16)</f>
        <v/>
      </c>
      <c r="H14" s="332"/>
      <c r="I14" s="76"/>
      <c r="J14" s="75"/>
      <c r="K14" s="76"/>
      <c r="L14" s="76" t="str">
        <f>IF(②選手情報入力!O16="","",②選手情報入力!O16)</f>
        <v/>
      </c>
      <c r="M14" s="76" t="str">
        <f>IF(②選手情報入力!P16="","",②選手情報入力!P16)</f>
        <v/>
      </c>
    </row>
    <row r="15" spans="1:13" s="69" customFormat="1" ht="18" customHeight="1">
      <c r="A15" s="75">
        <v>8</v>
      </c>
      <c r="B15" s="95" t="str">
        <f>IF(②選手情報入力!C17="","",②選手情報入力!B17&amp;②選手情報入力!C17)</f>
        <v/>
      </c>
      <c r="C15" s="95" t="str">
        <f>IF(②選手情報入力!D17="","",②選手情報入力!D17)</f>
        <v/>
      </c>
      <c r="D15" s="76" t="str">
        <f>IF(②選手情報入力!G17="","",②選手情報入力!G17)</f>
        <v/>
      </c>
      <c r="E15" s="76" t="str">
        <f>IF(②選手情報入力!H17="","",②選手情報入力!H17)</f>
        <v/>
      </c>
      <c r="F15" s="208" t="str">
        <f>IF(②選手情報入力!I17="","",②選手情報入力!I17)</f>
        <v/>
      </c>
      <c r="G15" s="76" t="str">
        <f>IF(②選手情報入力!J17="","",②選手情報入力!J17)</f>
        <v/>
      </c>
      <c r="H15" s="332"/>
      <c r="I15" s="76"/>
      <c r="J15" s="75"/>
      <c r="K15" s="76"/>
      <c r="L15" s="76" t="str">
        <f>IF(②選手情報入力!O17="","",②選手情報入力!O17)</f>
        <v/>
      </c>
      <c r="M15" s="76" t="str">
        <f>IF(②選手情報入力!P17="","",②選手情報入力!P17)</f>
        <v/>
      </c>
    </row>
    <row r="16" spans="1:13" s="69" customFormat="1" ht="18" customHeight="1">
      <c r="A16" s="75">
        <v>9</v>
      </c>
      <c r="B16" s="95" t="str">
        <f>IF(②選手情報入力!C18="","",②選手情報入力!B18&amp;②選手情報入力!C18)</f>
        <v/>
      </c>
      <c r="C16" s="95" t="str">
        <f>IF(②選手情報入力!D18="","",②選手情報入力!D18)</f>
        <v/>
      </c>
      <c r="D16" s="76" t="str">
        <f>IF(②選手情報入力!G18="","",②選手情報入力!G18)</f>
        <v/>
      </c>
      <c r="E16" s="76" t="str">
        <f>IF(②選手情報入力!H18="","",②選手情報入力!H18)</f>
        <v/>
      </c>
      <c r="F16" s="208" t="str">
        <f>IF(②選手情報入力!I18="","",②選手情報入力!I18)</f>
        <v/>
      </c>
      <c r="G16" s="76" t="str">
        <f>IF(②選手情報入力!J18="","",②選手情報入力!J18)</f>
        <v/>
      </c>
      <c r="H16" s="332"/>
      <c r="I16" s="76"/>
      <c r="J16" s="75"/>
      <c r="K16" s="76"/>
      <c r="L16" s="76" t="str">
        <f>IF(②選手情報入力!O18="","",②選手情報入力!O18)</f>
        <v/>
      </c>
      <c r="M16" s="76" t="str">
        <f>IF(②選手情報入力!P18="","",②選手情報入力!P18)</f>
        <v/>
      </c>
    </row>
    <row r="17" spans="1:13" s="69" customFormat="1" ht="18" customHeight="1">
      <c r="A17" s="77">
        <v>10</v>
      </c>
      <c r="B17" s="97" t="str">
        <f>IF(②選手情報入力!C19="","",②選手情報入力!B19&amp;②選手情報入力!C19)</f>
        <v/>
      </c>
      <c r="C17" s="97" t="str">
        <f>IF(②選手情報入力!D19="","",②選手情報入力!D19)</f>
        <v/>
      </c>
      <c r="D17" s="78" t="str">
        <f>IF(②選手情報入力!G19="","",②選手情報入力!G19)</f>
        <v/>
      </c>
      <c r="E17" s="78" t="str">
        <f>IF(②選手情報入力!H19="","",②選手情報入力!H19)</f>
        <v/>
      </c>
      <c r="F17" s="210" t="str">
        <f>IF(②選手情報入力!I19="","",②選手情報入力!I19)</f>
        <v/>
      </c>
      <c r="G17" s="78" t="str">
        <f>IF(②選手情報入力!J19="","",②選手情報入力!J19)</f>
        <v/>
      </c>
      <c r="H17" s="334"/>
      <c r="I17" s="78"/>
      <c r="J17" s="77"/>
      <c r="K17" s="78"/>
      <c r="L17" s="78" t="str">
        <f>IF(②選手情報入力!O19="","",②選手情報入力!O19)</f>
        <v/>
      </c>
      <c r="M17" s="78" t="str">
        <f>IF(②選手情報入力!P19="","",②選手情報入力!P19)</f>
        <v/>
      </c>
    </row>
    <row r="18" spans="1:13" s="69" customFormat="1" ht="18" customHeight="1">
      <c r="A18" s="81">
        <v>11</v>
      </c>
      <c r="B18" s="98" t="str">
        <f>IF(②選手情報入力!C20="","",②選手情報入力!B20&amp;②選手情報入力!C20)</f>
        <v/>
      </c>
      <c r="C18" s="98" t="str">
        <f>IF(②選手情報入力!D20="","",②選手情報入力!D20)</f>
        <v/>
      </c>
      <c r="D18" s="82" t="str">
        <f>IF(②選手情報入力!G20="","",②選手情報入力!G20)</f>
        <v/>
      </c>
      <c r="E18" s="82" t="str">
        <f>IF(②選手情報入力!H20="","",②選手情報入力!H20)</f>
        <v/>
      </c>
      <c r="F18" s="211" t="str">
        <f>IF(②選手情報入力!I20="","",②選手情報入力!I20)</f>
        <v/>
      </c>
      <c r="G18" s="82" t="str">
        <f>IF(②選手情報入力!J20="","",②選手情報入力!J20)</f>
        <v/>
      </c>
      <c r="H18" s="335"/>
      <c r="I18" s="82"/>
      <c r="J18" s="81"/>
      <c r="K18" s="82"/>
      <c r="L18" s="82" t="str">
        <f>IF(②選手情報入力!O20="","",②選手情報入力!O20)</f>
        <v/>
      </c>
      <c r="M18" s="82" t="str">
        <f>IF(②選手情報入力!P20="","",②選手情報入力!P20)</f>
        <v/>
      </c>
    </row>
    <row r="19" spans="1:13" s="69" customFormat="1" ht="18" customHeight="1">
      <c r="A19" s="75">
        <v>12</v>
      </c>
      <c r="B19" s="95" t="str">
        <f>IF(②選手情報入力!C21="","",②選手情報入力!B21&amp;②選手情報入力!C21)</f>
        <v/>
      </c>
      <c r="C19" s="95" t="str">
        <f>IF(②選手情報入力!D21="","",②選手情報入力!D21)</f>
        <v/>
      </c>
      <c r="D19" s="76" t="str">
        <f>IF(②選手情報入力!G21="","",②選手情報入力!G21)</f>
        <v/>
      </c>
      <c r="E19" s="76" t="str">
        <f>IF(②選手情報入力!H21="","",②選手情報入力!H21)</f>
        <v/>
      </c>
      <c r="F19" s="208" t="str">
        <f>IF(②選手情報入力!I21="","",②選手情報入力!I21)</f>
        <v/>
      </c>
      <c r="G19" s="76" t="str">
        <f>IF(②選手情報入力!J21="","",②選手情報入力!J21)</f>
        <v/>
      </c>
      <c r="H19" s="332"/>
      <c r="I19" s="76"/>
      <c r="J19" s="75"/>
      <c r="K19" s="76"/>
      <c r="L19" s="76" t="str">
        <f>IF(②選手情報入力!O21="","",②選手情報入力!O21)</f>
        <v/>
      </c>
      <c r="M19" s="76" t="str">
        <f>IF(②選手情報入力!P21="","",②選手情報入力!P21)</f>
        <v/>
      </c>
    </row>
    <row r="20" spans="1:13" s="69" customFormat="1" ht="18" customHeight="1">
      <c r="A20" s="75">
        <v>13</v>
      </c>
      <c r="B20" s="95" t="str">
        <f>IF(②選手情報入力!C22="","",②選手情報入力!B22&amp;②選手情報入力!C22)</f>
        <v/>
      </c>
      <c r="C20" s="95" t="str">
        <f>IF(②選手情報入力!D22="","",②選手情報入力!D22)</f>
        <v/>
      </c>
      <c r="D20" s="76" t="str">
        <f>IF(②選手情報入力!G22="","",②選手情報入力!G22)</f>
        <v/>
      </c>
      <c r="E20" s="76" t="str">
        <f>IF(②選手情報入力!H22="","",②選手情報入力!H22)</f>
        <v/>
      </c>
      <c r="F20" s="208" t="str">
        <f>IF(②選手情報入力!I22="","",②選手情報入力!I22)</f>
        <v/>
      </c>
      <c r="G20" s="76" t="str">
        <f>IF(②選手情報入力!J22="","",②選手情報入力!J22)</f>
        <v/>
      </c>
      <c r="H20" s="332"/>
      <c r="I20" s="76"/>
      <c r="J20" s="75"/>
      <c r="K20" s="76"/>
      <c r="L20" s="76" t="str">
        <f>IF(②選手情報入力!O22="","",②選手情報入力!O22)</f>
        <v/>
      </c>
      <c r="M20" s="76" t="str">
        <f>IF(②選手情報入力!P22="","",②選手情報入力!P22)</f>
        <v/>
      </c>
    </row>
    <row r="21" spans="1:13" s="69" customFormat="1" ht="18" customHeight="1">
      <c r="A21" s="75">
        <v>14</v>
      </c>
      <c r="B21" s="95" t="str">
        <f>IF(②選手情報入力!C23="","",②選手情報入力!B23&amp;②選手情報入力!C23)</f>
        <v/>
      </c>
      <c r="C21" s="95" t="str">
        <f>IF(②選手情報入力!D23="","",②選手情報入力!D23)</f>
        <v/>
      </c>
      <c r="D21" s="76" t="str">
        <f>IF(②選手情報入力!G23="","",②選手情報入力!G23)</f>
        <v/>
      </c>
      <c r="E21" s="76" t="str">
        <f>IF(②選手情報入力!H23="","",②選手情報入力!H23)</f>
        <v/>
      </c>
      <c r="F21" s="208" t="str">
        <f>IF(②選手情報入力!I23="","",②選手情報入力!I23)</f>
        <v/>
      </c>
      <c r="G21" s="76" t="str">
        <f>IF(②選手情報入力!J23="","",②選手情報入力!J23)</f>
        <v/>
      </c>
      <c r="H21" s="332"/>
      <c r="I21" s="76"/>
      <c r="J21" s="75"/>
      <c r="K21" s="76"/>
      <c r="L21" s="76" t="str">
        <f>IF(②選手情報入力!O23="","",②選手情報入力!O23)</f>
        <v/>
      </c>
      <c r="M21" s="76" t="str">
        <f>IF(②選手情報入力!P23="","",②選手情報入力!P23)</f>
        <v/>
      </c>
    </row>
    <row r="22" spans="1:13" s="69" customFormat="1" ht="18" customHeight="1">
      <c r="A22" s="79">
        <v>15</v>
      </c>
      <c r="B22" s="96" t="str">
        <f>IF(②選手情報入力!C24="","",②選手情報入力!B24&amp;②選手情報入力!C24)</f>
        <v/>
      </c>
      <c r="C22" s="96" t="str">
        <f>IF(②選手情報入力!D24="","",②選手情報入力!D24)</f>
        <v/>
      </c>
      <c r="D22" s="80" t="str">
        <f>IF(②選手情報入力!G24="","",②選手情報入力!G24)</f>
        <v/>
      </c>
      <c r="E22" s="80" t="str">
        <f>IF(②選手情報入力!H24="","",②選手情報入力!H24)</f>
        <v/>
      </c>
      <c r="F22" s="209" t="str">
        <f>IF(②選手情報入力!I24="","",②選手情報入力!I24)</f>
        <v/>
      </c>
      <c r="G22" s="80" t="str">
        <f>IF(②選手情報入力!J24="","",②選手情報入力!J24)</f>
        <v/>
      </c>
      <c r="H22" s="333"/>
      <c r="I22" s="80"/>
      <c r="J22" s="79"/>
      <c r="K22" s="80"/>
      <c r="L22" s="80" t="str">
        <f>IF(②選手情報入力!O24="","",②選手情報入力!O24)</f>
        <v/>
      </c>
      <c r="M22" s="80" t="str">
        <f>IF(②選手情報入力!P24="","",②選手情報入力!P24)</f>
        <v/>
      </c>
    </row>
    <row r="23" spans="1:13" s="69" customFormat="1" ht="18" customHeight="1">
      <c r="A23" s="73">
        <v>16</v>
      </c>
      <c r="B23" s="94" t="str">
        <f>IF(②選手情報入力!C25="","",②選手情報入力!B25&amp;②選手情報入力!C25)</f>
        <v/>
      </c>
      <c r="C23" s="94" t="str">
        <f>IF(②選手情報入力!D25="","",②選手情報入力!D25)</f>
        <v/>
      </c>
      <c r="D23" s="74" t="str">
        <f>IF(②選手情報入力!G25="","",②選手情報入力!G25)</f>
        <v/>
      </c>
      <c r="E23" s="74" t="str">
        <f>IF(②選手情報入力!H25="","",②選手情報入力!H25)</f>
        <v/>
      </c>
      <c r="F23" s="207" t="str">
        <f>IF(②選手情報入力!I25="","",②選手情報入力!I25)</f>
        <v/>
      </c>
      <c r="G23" s="74" t="str">
        <f>IF(②選手情報入力!J25="","",②選手情報入力!J25)</f>
        <v/>
      </c>
      <c r="H23" s="331"/>
      <c r="I23" s="74"/>
      <c r="J23" s="73"/>
      <c r="K23" s="74"/>
      <c r="L23" s="74" t="str">
        <f>IF(②選手情報入力!O25="","",②選手情報入力!O25)</f>
        <v/>
      </c>
      <c r="M23" s="74" t="str">
        <f>IF(②選手情報入力!P25="","",②選手情報入力!P25)</f>
        <v/>
      </c>
    </row>
    <row r="24" spans="1:13" s="69" customFormat="1" ht="18" customHeight="1">
      <c r="A24" s="75">
        <v>17</v>
      </c>
      <c r="B24" s="95" t="str">
        <f>IF(②選手情報入力!C26="","",②選手情報入力!B26&amp;②選手情報入力!C26)</f>
        <v/>
      </c>
      <c r="C24" s="95" t="str">
        <f>IF(②選手情報入力!D26="","",②選手情報入力!D26)</f>
        <v/>
      </c>
      <c r="D24" s="76" t="str">
        <f>IF(②選手情報入力!G26="","",②選手情報入力!G26)</f>
        <v/>
      </c>
      <c r="E24" s="76" t="str">
        <f>IF(②選手情報入力!H26="","",②選手情報入力!H26)</f>
        <v/>
      </c>
      <c r="F24" s="208" t="str">
        <f>IF(②選手情報入力!I26="","",②選手情報入力!I26)</f>
        <v/>
      </c>
      <c r="G24" s="76" t="str">
        <f>IF(②選手情報入力!J26="","",②選手情報入力!J26)</f>
        <v/>
      </c>
      <c r="H24" s="332"/>
      <c r="I24" s="76"/>
      <c r="J24" s="75"/>
      <c r="K24" s="76"/>
      <c r="L24" s="76" t="str">
        <f>IF(②選手情報入力!O26="","",②選手情報入力!O26)</f>
        <v/>
      </c>
      <c r="M24" s="76" t="str">
        <f>IF(②選手情報入力!P26="","",②選手情報入力!P26)</f>
        <v/>
      </c>
    </row>
    <row r="25" spans="1:13" s="69" customFormat="1" ht="18" customHeight="1">
      <c r="A25" s="75">
        <v>18</v>
      </c>
      <c r="B25" s="95" t="str">
        <f>IF(②選手情報入力!C27="","",②選手情報入力!B27&amp;②選手情報入力!C27)</f>
        <v/>
      </c>
      <c r="C25" s="95" t="str">
        <f>IF(②選手情報入力!D27="","",②選手情報入力!D27)</f>
        <v/>
      </c>
      <c r="D25" s="76" t="str">
        <f>IF(②選手情報入力!G27="","",②選手情報入力!G27)</f>
        <v/>
      </c>
      <c r="E25" s="76" t="str">
        <f>IF(②選手情報入力!H27="","",②選手情報入力!H27)</f>
        <v/>
      </c>
      <c r="F25" s="208" t="str">
        <f>IF(②選手情報入力!I27="","",②選手情報入力!I27)</f>
        <v/>
      </c>
      <c r="G25" s="76" t="str">
        <f>IF(②選手情報入力!J27="","",②選手情報入力!J27)</f>
        <v/>
      </c>
      <c r="H25" s="332"/>
      <c r="I25" s="76"/>
      <c r="J25" s="75"/>
      <c r="K25" s="76"/>
      <c r="L25" s="76" t="str">
        <f>IF(②選手情報入力!O27="","",②選手情報入力!O27)</f>
        <v/>
      </c>
      <c r="M25" s="76" t="str">
        <f>IF(②選手情報入力!P27="","",②選手情報入力!P27)</f>
        <v/>
      </c>
    </row>
    <row r="26" spans="1:13" s="69" customFormat="1" ht="18" customHeight="1">
      <c r="A26" s="75">
        <v>19</v>
      </c>
      <c r="B26" s="95" t="str">
        <f>IF(②選手情報入力!C28="","",②選手情報入力!B28&amp;②選手情報入力!C28)</f>
        <v/>
      </c>
      <c r="C26" s="95" t="str">
        <f>IF(②選手情報入力!D28="","",②選手情報入力!D28)</f>
        <v/>
      </c>
      <c r="D26" s="76" t="str">
        <f>IF(②選手情報入力!G28="","",②選手情報入力!G28)</f>
        <v/>
      </c>
      <c r="E26" s="76" t="str">
        <f>IF(②選手情報入力!H28="","",②選手情報入力!H28)</f>
        <v/>
      </c>
      <c r="F26" s="208" t="str">
        <f>IF(②選手情報入力!I28="","",②選手情報入力!I28)</f>
        <v/>
      </c>
      <c r="G26" s="76" t="str">
        <f>IF(②選手情報入力!J28="","",②選手情報入力!J28)</f>
        <v/>
      </c>
      <c r="H26" s="332"/>
      <c r="I26" s="76"/>
      <c r="J26" s="75"/>
      <c r="K26" s="76"/>
      <c r="L26" s="76" t="str">
        <f>IF(②選手情報入力!O28="","",②選手情報入力!O28)</f>
        <v/>
      </c>
      <c r="M26" s="76" t="str">
        <f>IF(②選手情報入力!P28="","",②選手情報入力!P28)</f>
        <v/>
      </c>
    </row>
    <row r="27" spans="1:13" s="69" customFormat="1" ht="18" customHeight="1">
      <c r="A27" s="77">
        <v>20</v>
      </c>
      <c r="B27" s="97" t="str">
        <f>IF(②選手情報入力!C29="","",②選手情報入力!B29&amp;②選手情報入力!C29)</f>
        <v/>
      </c>
      <c r="C27" s="97" t="str">
        <f>IF(②選手情報入力!D29="","",②選手情報入力!D29)</f>
        <v/>
      </c>
      <c r="D27" s="78" t="str">
        <f>IF(②選手情報入力!G29="","",②選手情報入力!G29)</f>
        <v/>
      </c>
      <c r="E27" s="78" t="str">
        <f>IF(②選手情報入力!H29="","",②選手情報入力!H29)</f>
        <v/>
      </c>
      <c r="F27" s="210" t="str">
        <f>IF(②選手情報入力!I29="","",②選手情報入力!I29)</f>
        <v/>
      </c>
      <c r="G27" s="78" t="str">
        <f>IF(②選手情報入力!J29="","",②選手情報入力!J29)</f>
        <v/>
      </c>
      <c r="H27" s="334"/>
      <c r="I27" s="78"/>
      <c r="J27" s="77"/>
      <c r="K27" s="78"/>
      <c r="L27" s="78" t="str">
        <f>IF(②選手情報入力!O29="","",②選手情報入力!O29)</f>
        <v/>
      </c>
      <c r="M27" s="78" t="str">
        <f>IF(②選手情報入力!P29="","",②選手情報入力!P29)</f>
        <v/>
      </c>
    </row>
    <row r="28" spans="1:13" s="69" customFormat="1" ht="18" customHeight="1">
      <c r="A28" s="81">
        <v>21</v>
      </c>
      <c r="B28" s="98" t="str">
        <f>IF(②選手情報入力!C30="","",②選手情報入力!B30&amp;②選手情報入力!C30)</f>
        <v/>
      </c>
      <c r="C28" s="98" t="str">
        <f>IF(②選手情報入力!D30="","",②選手情報入力!D30)</f>
        <v/>
      </c>
      <c r="D28" s="82" t="str">
        <f>IF(②選手情報入力!G30="","",②選手情報入力!G30)</f>
        <v/>
      </c>
      <c r="E28" s="82" t="str">
        <f>IF(②選手情報入力!H30="","",②選手情報入力!H30)</f>
        <v/>
      </c>
      <c r="F28" s="211" t="str">
        <f>IF(②選手情報入力!I30="","",②選手情報入力!I30)</f>
        <v/>
      </c>
      <c r="G28" s="82" t="str">
        <f>IF(②選手情報入力!J30="","",②選手情報入力!J30)</f>
        <v/>
      </c>
      <c r="H28" s="335"/>
      <c r="I28" s="82"/>
      <c r="J28" s="81"/>
      <c r="K28" s="82"/>
      <c r="L28" s="82" t="str">
        <f>IF(②選手情報入力!O30="","",②選手情報入力!O30)</f>
        <v/>
      </c>
      <c r="M28" s="82" t="str">
        <f>IF(②選手情報入力!P30="","",②選手情報入力!P30)</f>
        <v/>
      </c>
    </row>
    <row r="29" spans="1:13" s="69" customFormat="1" ht="18" customHeight="1">
      <c r="A29" s="75">
        <v>22</v>
      </c>
      <c r="B29" s="95" t="str">
        <f>IF(②選手情報入力!C31="","",②選手情報入力!B31&amp;②選手情報入力!C31)</f>
        <v/>
      </c>
      <c r="C29" s="95" t="str">
        <f>IF(②選手情報入力!D31="","",②選手情報入力!D31)</f>
        <v/>
      </c>
      <c r="D29" s="76" t="str">
        <f>IF(②選手情報入力!G31="","",②選手情報入力!G31)</f>
        <v/>
      </c>
      <c r="E29" s="76" t="str">
        <f>IF(②選手情報入力!H31="","",②選手情報入力!H31)</f>
        <v/>
      </c>
      <c r="F29" s="208" t="str">
        <f>IF(②選手情報入力!I31="","",②選手情報入力!I31)</f>
        <v/>
      </c>
      <c r="G29" s="76" t="str">
        <f>IF(②選手情報入力!J31="","",②選手情報入力!J31)</f>
        <v/>
      </c>
      <c r="H29" s="332"/>
      <c r="I29" s="76"/>
      <c r="J29" s="75"/>
      <c r="K29" s="76"/>
      <c r="L29" s="76" t="str">
        <f>IF(②選手情報入力!O31="","",②選手情報入力!O31)</f>
        <v/>
      </c>
      <c r="M29" s="76" t="str">
        <f>IF(②選手情報入力!P31="","",②選手情報入力!P31)</f>
        <v/>
      </c>
    </row>
    <row r="30" spans="1:13" s="69" customFormat="1" ht="18" customHeight="1">
      <c r="A30" s="75">
        <v>23</v>
      </c>
      <c r="B30" s="95" t="str">
        <f>IF(②選手情報入力!C32="","",②選手情報入力!B32&amp;②選手情報入力!C32)</f>
        <v/>
      </c>
      <c r="C30" s="95" t="str">
        <f>IF(②選手情報入力!D32="","",②選手情報入力!D32)</f>
        <v/>
      </c>
      <c r="D30" s="76" t="str">
        <f>IF(②選手情報入力!G32="","",②選手情報入力!G32)</f>
        <v/>
      </c>
      <c r="E30" s="76" t="str">
        <f>IF(②選手情報入力!H32="","",②選手情報入力!H32)</f>
        <v/>
      </c>
      <c r="F30" s="208" t="str">
        <f>IF(②選手情報入力!I32="","",②選手情報入力!I32)</f>
        <v/>
      </c>
      <c r="G30" s="76" t="str">
        <f>IF(②選手情報入力!J32="","",②選手情報入力!J32)</f>
        <v/>
      </c>
      <c r="H30" s="332"/>
      <c r="I30" s="76"/>
      <c r="J30" s="75"/>
      <c r="K30" s="76"/>
      <c r="L30" s="76" t="str">
        <f>IF(②選手情報入力!O32="","",②選手情報入力!O32)</f>
        <v/>
      </c>
      <c r="M30" s="76" t="str">
        <f>IF(②選手情報入力!P32="","",②選手情報入力!P32)</f>
        <v/>
      </c>
    </row>
    <row r="31" spans="1:13" s="69" customFormat="1" ht="18" customHeight="1">
      <c r="A31" s="75">
        <v>24</v>
      </c>
      <c r="B31" s="95" t="str">
        <f>IF(②選手情報入力!C33="","",②選手情報入力!B33&amp;②選手情報入力!C33)</f>
        <v/>
      </c>
      <c r="C31" s="95" t="str">
        <f>IF(②選手情報入力!D33="","",②選手情報入力!D33)</f>
        <v/>
      </c>
      <c r="D31" s="76" t="str">
        <f>IF(②選手情報入力!G33="","",②選手情報入力!G33)</f>
        <v/>
      </c>
      <c r="E31" s="76" t="str">
        <f>IF(②選手情報入力!H33="","",②選手情報入力!H33)</f>
        <v/>
      </c>
      <c r="F31" s="208" t="str">
        <f>IF(②選手情報入力!I33="","",②選手情報入力!I33)</f>
        <v/>
      </c>
      <c r="G31" s="76" t="str">
        <f>IF(②選手情報入力!J33="","",②選手情報入力!J33)</f>
        <v/>
      </c>
      <c r="H31" s="332"/>
      <c r="I31" s="76"/>
      <c r="J31" s="75"/>
      <c r="K31" s="76"/>
      <c r="L31" s="76" t="str">
        <f>IF(②選手情報入力!O33="","",②選手情報入力!O33)</f>
        <v/>
      </c>
      <c r="M31" s="76" t="str">
        <f>IF(②選手情報入力!P33="","",②選手情報入力!P33)</f>
        <v/>
      </c>
    </row>
    <row r="32" spans="1:13" s="69" customFormat="1" ht="18" customHeight="1">
      <c r="A32" s="79">
        <v>25</v>
      </c>
      <c r="B32" s="96" t="str">
        <f>IF(②選手情報入力!C34="","",②選手情報入力!B34&amp;②選手情報入力!C34)</f>
        <v/>
      </c>
      <c r="C32" s="96" t="str">
        <f>IF(②選手情報入力!D34="","",②選手情報入力!D34)</f>
        <v/>
      </c>
      <c r="D32" s="80" t="str">
        <f>IF(②選手情報入力!G34="","",②選手情報入力!G34)</f>
        <v/>
      </c>
      <c r="E32" s="80" t="str">
        <f>IF(②選手情報入力!H34="","",②選手情報入力!H34)</f>
        <v/>
      </c>
      <c r="F32" s="209" t="str">
        <f>IF(②選手情報入力!I34="","",②選手情報入力!I34)</f>
        <v/>
      </c>
      <c r="G32" s="80" t="str">
        <f>IF(②選手情報入力!J34="","",②選手情報入力!J34)</f>
        <v/>
      </c>
      <c r="H32" s="333"/>
      <c r="I32" s="80"/>
      <c r="J32" s="79"/>
      <c r="K32" s="80"/>
      <c r="L32" s="80" t="str">
        <f>IF(②選手情報入力!O34="","",②選手情報入力!O34)</f>
        <v/>
      </c>
      <c r="M32" s="80" t="str">
        <f>IF(②選手情報入力!P34="","",②選手情報入力!P34)</f>
        <v/>
      </c>
    </row>
    <row r="33" spans="1:13" s="69" customFormat="1" ht="18" customHeight="1">
      <c r="A33" s="73">
        <v>26</v>
      </c>
      <c r="B33" s="94" t="str">
        <f>IF(②選手情報入力!C35="","",②選手情報入力!B35&amp;②選手情報入力!C35)</f>
        <v/>
      </c>
      <c r="C33" s="94" t="str">
        <f>IF(②選手情報入力!D35="","",②選手情報入力!D35)</f>
        <v/>
      </c>
      <c r="D33" s="74" t="str">
        <f>IF(②選手情報入力!G35="","",②選手情報入力!G35)</f>
        <v/>
      </c>
      <c r="E33" s="74" t="str">
        <f>IF(②選手情報入力!H35="","",②選手情報入力!H35)</f>
        <v/>
      </c>
      <c r="F33" s="207" t="str">
        <f>IF(②選手情報入力!I35="","",②選手情報入力!I35)</f>
        <v/>
      </c>
      <c r="G33" s="74" t="str">
        <f>IF(②選手情報入力!J35="","",②選手情報入力!J35)</f>
        <v/>
      </c>
      <c r="H33" s="331"/>
      <c r="I33" s="74"/>
      <c r="J33" s="73"/>
      <c r="K33" s="74"/>
      <c r="L33" s="74" t="str">
        <f>IF(②選手情報入力!O35="","",②選手情報入力!O35)</f>
        <v/>
      </c>
      <c r="M33" s="74" t="str">
        <f>IF(②選手情報入力!P35="","",②選手情報入力!P35)</f>
        <v/>
      </c>
    </row>
    <row r="34" spans="1:13" s="69" customFormat="1" ht="18" customHeight="1">
      <c r="A34" s="75">
        <v>27</v>
      </c>
      <c r="B34" s="95" t="str">
        <f>IF(②選手情報入力!C36="","",②選手情報入力!B36&amp;②選手情報入力!C36)</f>
        <v/>
      </c>
      <c r="C34" s="95" t="str">
        <f>IF(②選手情報入力!D36="","",②選手情報入力!D36)</f>
        <v/>
      </c>
      <c r="D34" s="76" t="str">
        <f>IF(②選手情報入力!G36="","",②選手情報入力!G36)</f>
        <v/>
      </c>
      <c r="E34" s="76" t="str">
        <f>IF(②選手情報入力!H36="","",②選手情報入力!H36)</f>
        <v/>
      </c>
      <c r="F34" s="208" t="str">
        <f>IF(②選手情報入力!I36="","",②選手情報入力!I36)</f>
        <v/>
      </c>
      <c r="G34" s="76" t="str">
        <f>IF(②選手情報入力!J36="","",②選手情報入力!J36)</f>
        <v/>
      </c>
      <c r="H34" s="332"/>
      <c r="I34" s="76"/>
      <c r="J34" s="75"/>
      <c r="K34" s="76"/>
      <c r="L34" s="76" t="str">
        <f>IF(②選手情報入力!O36="","",②選手情報入力!O36)</f>
        <v/>
      </c>
      <c r="M34" s="76" t="str">
        <f>IF(②選手情報入力!P36="","",②選手情報入力!P36)</f>
        <v/>
      </c>
    </row>
    <row r="35" spans="1:13" s="69" customFormat="1" ht="18" customHeight="1">
      <c r="A35" s="75">
        <v>28</v>
      </c>
      <c r="B35" s="95" t="str">
        <f>IF(②選手情報入力!C37="","",②選手情報入力!B37&amp;②選手情報入力!C37)</f>
        <v/>
      </c>
      <c r="C35" s="95" t="str">
        <f>IF(②選手情報入力!D37="","",②選手情報入力!D37)</f>
        <v/>
      </c>
      <c r="D35" s="76" t="str">
        <f>IF(②選手情報入力!G37="","",②選手情報入力!G37)</f>
        <v/>
      </c>
      <c r="E35" s="76" t="str">
        <f>IF(②選手情報入力!H37="","",②選手情報入力!H37)</f>
        <v/>
      </c>
      <c r="F35" s="208" t="str">
        <f>IF(②選手情報入力!I37="","",②選手情報入力!I37)</f>
        <v/>
      </c>
      <c r="G35" s="76" t="str">
        <f>IF(②選手情報入力!J37="","",②選手情報入力!J37)</f>
        <v/>
      </c>
      <c r="H35" s="332"/>
      <c r="I35" s="76"/>
      <c r="J35" s="75"/>
      <c r="K35" s="76"/>
      <c r="L35" s="76" t="str">
        <f>IF(②選手情報入力!O37="","",②選手情報入力!O37)</f>
        <v/>
      </c>
      <c r="M35" s="76" t="str">
        <f>IF(②選手情報入力!P37="","",②選手情報入力!P37)</f>
        <v/>
      </c>
    </row>
    <row r="36" spans="1:13" s="69" customFormat="1" ht="18" customHeight="1">
      <c r="A36" s="75">
        <v>29</v>
      </c>
      <c r="B36" s="95" t="str">
        <f>IF(②選手情報入力!C38="","",②選手情報入力!B38&amp;②選手情報入力!C38)</f>
        <v/>
      </c>
      <c r="C36" s="95" t="str">
        <f>IF(②選手情報入力!D38="","",②選手情報入力!D38)</f>
        <v/>
      </c>
      <c r="D36" s="76" t="str">
        <f>IF(②選手情報入力!G38="","",②選手情報入力!G38)</f>
        <v/>
      </c>
      <c r="E36" s="76" t="str">
        <f>IF(②選手情報入力!H38="","",②選手情報入力!H38)</f>
        <v/>
      </c>
      <c r="F36" s="208" t="str">
        <f>IF(②選手情報入力!I38="","",②選手情報入力!I38)</f>
        <v/>
      </c>
      <c r="G36" s="76" t="str">
        <f>IF(②選手情報入力!J38="","",②選手情報入力!J38)</f>
        <v/>
      </c>
      <c r="H36" s="332"/>
      <c r="I36" s="76"/>
      <c r="J36" s="75"/>
      <c r="K36" s="76"/>
      <c r="L36" s="76" t="str">
        <f>IF(②選手情報入力!O38="","",②選手情報入力!O38)</f>
        <v/>
      </c>
      <c r="M36" s="76" t="str">
        <f>IF(②選手情報入力!P38="","",②選手情報入力!P38)</f>
        <v/>
      </c>
    </row>
    <row r="37" spans="1:13" s="69" customFormat="1" ht="18" customHeight="1">
      <c r="A37" s="77">
        <v>30</v>
      </c>
      <c r="B37" s="97" t="str">
        <f>IF(②選手情報入力!C39="","",②選手情報入力!B39&amp;②選手情報入力!C39)</f>
        <v/>
      </c>
      <c r="C37" s="97" t="str">
        <f>IF(②選手情報入力!D39="","",②選手情報入力!D39)</f>
        <v/>
      </c>
      <c r="D37" s="78" t="str">
        <f>IF(②選手情報入力!G39="","",②選手情報入力!G39)</f>
        <v/>
      </c>
      <c r="E37" s="78" t="str">
        <f>IF(②選手情報入力!H39="","",②選手情報入力!H39)</f>
        <v/>
      </c>
      <c r="F37" s="210" t="str">
        <f>IF(②選手情報入力!I39="","",②選手情報入力!I39)</f>
        <v/>
      </c>
      <c r="G37" s="78" t="str">
        <f>IF(②選手情報入力!J39="","",②選手情報入力!J39)</f>
        <v/>
      </c>
      <c r="H37" s="334"/>
      <c r="I37" s="78"/>
      <c r="J37" s="77"/>
      <c r="K37" s="78"/>
      <c r="L37" s="78" t="str">
        <f>IF(②選手情報入力!O39="","",②選手情報入力!O39)</f>
        <v/>
      </c>
      <c r="M37" s="78" t="str">
        <f>IF(②選手情報入力!P39="","",②選手情報入力!P39)</f>
        <v/>
      </c>
    </row>
    <row r="38" spans="1:13" s="69" customFormat="1" ht="18" customHeight="1">
      <c r="A38" s="81">
        <v>31</v>
      </c>
      <c r="B38" s="98" t="str">
        <f>IF(②選手情報入力!C40="","",②選手情報入力!B40&amp;②選手情報入力!C40)</f>
        <v/>
      </c>
      <c r="C38" s="98" t="str">
        <f>IF(②選手情報入力!D40="","",②選手情報入力!D40)</f>
        <v/>
      </c>
      <c r="D38" s="82" t="str">
        <f>IF(②選手情報入力!G40="","",②選手情報入力!G40)</f>
        <v/>
      </c>
      <c r="E38" s="82" t="str">
        <f>IF(②選手情報入力!H40="","",②選手情報入力!H40)</f>
        <v/>
      </c>
      <c r="F38" s="211" t="str">
        <f>IF(②選手情報入力!I40="","",②選手情報入力!I40)</f>
        <v/>
      </c>
      <c r="G38" s="82" t="str">
        <f>IF(②選手情報入力!J40="","",②選手情報入力!J40)</f>
        <v/>
      </c>
      <c r="H38" s="335"/>
      <c r="I38" s="82"/>
      <c r="J38" s="81"/>
      <c r="K38" s="82"/>
      <c r="L38" s="82" t="str">
        <f>IF(②選手情報入力!O40="","",②選手情報入力!O40)</f>
        <v/>
      </c>
      <c r="M38" s="82" t="str">
        <f>IF(②選手情報入力!P40="","",②選手情報入力!P40)</f>
        <v/>
      </c>
    </row>
    <row r="39" spans="1:13" s="69" customFormat="1" ht="18" customHeight="1">
      <c r="A39" s="75">
        <v>32</v>
      </c>
      <c r="B39" s="95" t="str">
        <f>IF(②選手情報入力!C41="","",②選手情報入力!B41&amp;②選手情報入力!C41)</f>
        <v/>
      </c>
      <c r="C39" s="95" t="str">
        <f>IF(②選手情報入力!D41="","",②選手情報入力!D41)</f>
        <v/>
      </c>
      <c r="D39" s="76" t="str">
        <f>IF(②選手情報入力!G41="","",②選手情報入力!G41)</f>
        <v/>
      </c>
      <c r="E39" s="76" t="str">
        <f>IF(②選手情報入力!H41="","",②選手情報入力!H41)</f>
        <v/>
      </c>
      <c r="F39" s="208" t="str">
        <f>IF(②選手情報入力!I41="","",②選手情報入力!I41)</f>
        <v/>
      </c>
      <c r="G39" s="76" t="str">
        <f>IF(②選手情報入力!J41="","",②選手情報入力!J41)</f>
        <v/>
      </c>
      <c r="H39" s="332"/>
      <c r="I39" s="76"/>
      <c r="J39" s="75"/>
      <c r="K39" s="76"/>
      <c r="L39" s="76" t="str">
        <f>IF(②選手情報入力!O41="","",②選手情報入力!O41)</f>
        <v/>
      </c>
      <c r="M39" s="76" t="str">
        <f>IF(②選手情報入力!P41="","",②選手情報入力!P41)</f>
        <v/>
      </c>
    </row>
    <row r="40" spans="1:13" s="69" customFormat="1" ht="18" customHeight="1">
      <c r="A40" s="75">
        <v>33</v>
      </c>
      <c r="B40" s="95" t="str">
        <f>IF(②選手情報入力!C42="","",②選手情報入力!B42&amp;②選手情報入力!C42)</f>
        <v/>
      </c>
      <c r="C40" s="95" t="str">
        <f>IF(②選手情報入力!D42="","",②選手情報入力!D42)</f>
        <v/>
      </c>
      <c r="D40" s="76" t="str">
        <f>IF(②選手情報入力!G42="","",②選手情報入力!G42)</f>
        <v/>
      </c>
      <c r="E40" s="76" t="str">
        <f>IF(②選手情報入力!H42="","",②選手情報入力!H42)</f>
        <v/>
      </c>
      <c r="F40" s="208" t="str">
        <f>IF(②選手情報入力!I42="","",②選手情報入力!I42)</f>
        <v/>
      </c>
      <c r="G40" s="76" t="str">
        <f>IF(②選手情報入力!J42="","",②選手情報入力!J42)</f>
        <v/>
      </c>
      <c r="H40" s="332"/>
      <c r="I40" s="76"/>
      <c r="J40" s="75"/>
      <c r="K40" s="76"/>
      <c r="L40" s="76" t="str">
        <f>IF(②選手情報入力!O42="","",②選手情報入力!O42)</f>
        <v/>
      </c>
      <c r="M40" s="76" t="str">
        <f>IF(②選手情報入力!P42="","",②選手情報入力!P42)</f>
        <v/>
      </c>
    </row>
    <row r="41" spans="1:13" s="69" customFormat="1" ht="18" customHeight="1">
      <c r="A41" s="75">
        <v>34</v>
      </c>
      <c r="B41" s="95" t="str">
        <f>IF(②選手情報入力!C43="","",②選手情報入力!B43&amp;②選手情報入力!C43)</f>
        <v/>
      </c>
      <c r="C41" s="95" t="str">
        <f>IF(②選手情報入力!D43="","",②選手情報入力!D43)</f>
        <v/>
      </c>
      <c r="D41" s="76" t="str">
        <f>IF(②選手情報入力!G43="","",②選手情報入力!G43)</f>
        <v/>
      </c>
      <c r="E41" s="76" t="str">
        <f>IF(②選手情報入力!H43="","",②選手情報入力!H43)</f>
        <v/>
      </c>
      <c r="F41" s="208" t="str">
        <f>IF(②選手情報入力!I43="","",②選手情報入力!I43)</f>
        <v/>
      </c>
      <c r="G41" s="76" t="str">
        <f>IF(②選手情報入力!J43="","",②選手情報入力!J43)</f>
        <v/>
      </c>
      <c r="H41" s="332"/>
      <c r="I41" s="76"/>
      <c r="J41" s="75"/>
      <c r="K41" s="76"/>
      <c r="L41" s="76" t="str">
        <f>IF(②選手情報入力!O43="","",②選手情報入力!O43)</f>
        <v/>
      </c>
      <c r="M41" s="76" t="str">
        <f>IF(②選手情報入力!P43="","",②選手情報入力!P43)</f>
        <v/>
      </c>
    </row>
    <row r="42" spans="1:13" s="69" customFormat="1" ht="18" customHeight="1">
      <c r="A42" s="79">
        <v>35</v>
      </c>
      <c r="B42" s="96" t="str">
        <f>IF(②選手情報入力!C44="","",②選手情報入力!B44&amp;②選手情報入力!C44)</f>
        <v/>
      </c>
      <c r="C42" s="96" t="str">
        <f>IF(②選手情報入力!D44="","",②選手情報入力!D44)</f>
        <v/>
      </c>
      <c r="D42" s="80" t="str">
        <f>IF(②選手情報入力!G44="","",②選手情報入力!G44)</f>
        <v/>
      </c>
      <c r="E42" s="80" t="str">
        <f>IF(②選手情報入力!H44="","",②選手情報入力!H44)</f>
        <v/>
      </c>
      <c r="F42" s="209" t="str">
        <f>IF(②選手情報入力!I44="","",②選手情報入力!I44)</f>
        <v/>
      </c>
      <c r="G42" s="80" t="str">
        <f>IF(②選手情報入力!J44="","",②選手情報入力!J44)</f>
        <v/>
      </c>
      <c r="H42" s="333"/>
      <c r="I42" s="80"/>
      <c r="J42" s="79"/>
      <c r="K42" s="80"/>
      <c r="L42" s="80" t="str">
        <f>IF(②選手情報入力!O44="","",②選手情報入力!O44)</f>
        <v/>
      </c>
      <c r="M42" s="80" t="str">
        <f>IF(②選手情報入力!P44="","",②選手情報入力!P44)</f>
        <v/>
      </c>
    </row>
    <row r="43" spans="1:13" s="69" customFormat="1" ht="18" customHeight="1">
      <c r="A43" s="73">
        <v>36</v>
      </c>
      <c r="B43" s="94" t="str">
        <f>IF(②選手情報入力!C45="","",②選手情報入力!B45&amp;②選手情報入力!C45)</f>
        <v/>
      </c>
      <c r="C43" s="94" t="str">
        <f>IF(②選手情報入力!D45="","",②選手情報入力!D45)</f>
        <v/>
      </c>
      <c r="D43" s="74" t="str">
        <f>IF(②選手情報入力!G45="","",②選手情報入力!G45)</f>
        <v/>
      </c>
      <c r="E43" s="74" t="str">
        <f>IF(②選手情報入力!H45="","",②選手情報入力!H45)</f>
        <v/>
      </c>
      <c r="F43" s="207" t="str">
        <f>IF(②選手情報入力!I45="","",②選手情報入力!I45)</f>
        <v/>
      </c>
      <c r="G43" s="74" t="str">
        <f>IF(②選手情報入力!J45="","",②選手情報入力!J45)</f>
        <v/>
      </c>
      <c r="H43" s="331"/>
      <c r="I43" s="74"/>
      <c r="J43" s="73"/>
      <c r="K43" s="74"/>
      <c r="L43" s="74" t="str">
        <f>IF(②選手情報入力!O45="","",②選手情報入力!O45)</f>
        <v/>
      </c>
      <c r="M43" s="74" t="str">
        <f>IF(②選手情報入力!P45="","",②選手情報入力!P45)</f>
        <v/>
      </c>
    </row>
    <row r="44" spans="1:13" s="69" customFormat="1" ht="18" customHeight="1">
      <c r="A44" s="75">
        <v>37</v>
      </c>
      <c r="B44" s="95" t="str">
        <f>IF(②選手情報入力!C46="","",②選手情報入力!B46&amp;②選手情報入力!C46)</f>
        <v/>
      </c>
      <c r="C44" s="95" t="str">
        <f>IF(②選手情報入力!D46="","",②選手情報入力!D46)</f>
        <v/>
      </c>
      <c r="D44" s="76" t="str">
        <f>IF(②選手情報入力!G46="","",②選手情報入力!G46)</f>
        <v/>
      </c>
      <c r="E44" s="76" t="str">
        <f>IF(②選手情報入力!H46="","",②選手情報入力!H46)</f>
        <v/>
      </c>
      <c r="F44" s="208" t="str">
        <f>IF(②選手情報入力!I46="","",②選手情報入力!I46)</f>
        <v/>
      </c>
      <c r="G44" s="76" t="str">
        <f>IF(②選手情報入力!J46="","",②選手情報入力!J46)</f>
        <v/>
      </c>
      <c r="H44" s="332"/>
      <c r="I44" s="76"/>
      <c r="J44" s="75"/>
      <c r="K44" s="76"/>
      <c r="L44" s="76" t="str">
        <f>IF(②選手情報入力!O46="","",②選手情報入力!O46)</f>
        <v/>
      </c>
      <c r="M44" s="76" t="str">
        <f>IF(②選手情報入力!P46="","",②選手情報入力!P46)</f>
        <v/>
      </c>
    </row>
    <row r="45" spans="1:13" s="69" customFormat="1" ht="18" customHeight="1">
      <c r="A45" s="75">
        <v>38</v>
      </c>
      <c r="B45" s="95" t="str">
        <f>IF(②選手情報入力!C47="","",②選手情報入力!B47&amp;②選手情報入力!C47)</f>
        <v/>
      </c>
      <c r="C45" s="95" t="str">
        <f>IF(②選手情報入力!D47="","",②選手情報入力!D47)</f>
        <v/>
      </c>
      <c r="D45" s="76" t="str">
        <f>IF(②選手情報入力!G47="","",②選手情報入力!G47)</f>
        <v/>
      </c>
      <c r="E45" s="76" t="str">
        <f>IF(②選手情報入力!H47="","",②選手情報入力!H47)</f>
        <v/>
      </c>
      <c r="F45" s="208" t="str">
        <f>IF(②選手情報入力!I47="","",②選手情報入力!I47)</f>
        <v/>
      </c>
      <c r="G45" s="76" t="str">
        <f>IF(②選手情報入力!J47="","",②選手情報入力!J47)</f>
        <v/>
      </c>
      <c r="H45" s="332"/>
      <c r="I45" s="76"/>
      <c r="J45" s="75"/>
      <c r="K45" s="76"/>
      <c r="L45" s="76" t="str">
        <f>IF(②選手情報入力!O47="","",②選手情報入力!O47)</f>
        <v/>
      </c>
      <c r="M45" s="76" t="str">
        <f>IF(②選手情報入力!P47="","",②選手情報入力!P47)</f>
        <v/>
      </c>
    </row>
    <row r="46" spans="1:13" s="69" customFormat="1" ht="18" customHeight="1">
      <c r="A46" s="75">
        <v>39</v>
      </c>
      <c r="B46" s="95" t="str">
        <f>IF(②選手情報入力!C48="","",②選手情報入力!B48&amp;②選手情報入力!C48)</f>
        <v/>
      </c>
      <c r="C46" s="95" t="str">
        <f>IF(②選手情報入力!D48="","",②選手情報入力!D48)</f>
        <v/>
      </c>
      <c r="D46" s="76" t="str">
        <f>IF(②選手情報入力!G48="","",②選手情報入力!G48)</f>
        <v/>
      </c>
      <c r="E46" s="76" t="str">
        <f>IF(②選手情報入力!H48="","",②選手情報入力!H48)</f>
        <v/>
      </c>
      <c r="F46" s="208" t="str">
        <f>IF(②選手情報入力!I48="","",②選手情報入力!I48)</f>
        <v/>
      </c>
      <c r="G46" s="76" t="str">
        <f>IF(②選手情報入力!J48="","",②選手情報入力!J48)</f>
        <v/>
      </c>
      <c r="H46" s="332"/>
      <c r="I46" s="76"/>
      <c r="J46" s="75"/>
      <c r="K46" s="76"/>
      <c r="L46" s="76" t="str">
        <f>IF(②選手情報入力!O48="","",②選手情報入力!O48)</f>
        <v/>
      </c>
      <c r="M46" s="76" t="str">
        <f>IF(②選手情報入力!P48="","",②選手情報入力!P48)</f>
        <v/>
      </c>
    </row>
    <row r="47" spans="1:13" s="69" customFormat="1" ht="18" customHeight="1">
      <c r="A47" s="77">
        <v>40</v>
      </c>
      <c r="B47" s="97" t="str">
        <f>IF(②選手情報入力!C49="","",②選手情報入力!B49&amp;②選手情報入力!C49)</f>
        <v/>
      </c>
      <c r="C47" s="97" t="str">
        <f>IF(②選手情報入力!D49="","",②選手情報入力!D49)</f>
        <v/>
      </c>
      <c r="D47" s="78" t="str">
        <f>IF(②選手情報入力!G49="","",②選手情報入力!G49)</f>
        <v/>
      </c>
      <c r="E47" s="78" t="str">
        <f>IF(②選手情報入力!H49="","",②選手情報入力!H49)</f>
        <v/>
      </c>
      <c r="F47" s="210" t="str">
        <f>IF(②選手情報入力!I49="","",②選手情報入力!I49)</f>
        <v/>
      </c>
      <c r="G47" s="78" t="str">
        <f>IF(②選手情報入力!J49="","",②選手情報入力!J49)</f>
        <v/>
      </c>
      <c r="H47" s="334"/>
      <c r="I47" s="78"/>
      <c r="J47" s="77"/>
      <c r="K47" s="78"/>
      <c r="L47" s="78" t="str">
        <f>IF(②選手情報入力!O49="","",②選手情報入力!O49)</f>
        <v/>
      </c>
      <c r="M47" s="78" t="str">
        <f>IF(②選手情報入力!P49="","",②選手情報入力!P49)</f>
        <v/>
      </c>
    </row>
    <row r="48" spans="1:13" s="69" customFormat="1" ht="18" customHeight="1">
      <c r="A48" s="73">
        <v>41</v>
      </c>
      <c r="B48" s="94" t="str">
        <f>IF(②選手情報入力!C50="","",②選手情報入力!B50&amp;②選手情報入力!C50)</f>
        <v/>
      </c>
      <c r="C48" s="94" t="str">
        <f>IF(②選手情報入力!D50="","",②選手情報入力!D50)</f>
        <v/>
      </c>
      <c r="D48" s="74" t="str">
        <f>IF(②選手情報入力!G50="","",②選手情報入力!G50)</f>
        <v/>
      </c>
      <c r="E48" s="74" t="str">
        <f>IF(②選手情報入力!H50="","",②選手情報入力!H50)</f>
        <v/>
      </c>
      <c r="F48" s="207" t="str">
        <f>IF(②選手情報入力!I50="","",②選手情報入力!I50)</f>
        <v/>
      </c>
      <c r="G48" s="74" t="str">
        <f>IF(②選手情報入力!J50="","",②選手情報入力!J50)</f>
        <v/>
      </c>
      <c r="H48" s="331"/>
      <c r="I48" s="74"/>
      <c r="J48" s="73"/>
      <c r="K48" s="74"/>
      <c r="L48" s="74" t="str">
        <f>IF(②選手情報入力!O50="","",②選手情報入力!O50)</f>
        <v/>
      </c>
      <c r="M48" s="74" t="str">
        <f>IF(②選手情報入力!P50="","",②選手情報入力!P50)</f>
        <v/>
      </c>
    </row>
    <row r="49" spans="1:13" s="69" customFormat="1" ht="18" customHeight="1">
      <c r="A49" s="75">
        <v>42</v>
      </c>
      <c r="B49" s="95" t="str">
        <f>IF(②選手情報入力!C51="","",②選手情報入力!B51&amp;②選手情報入力!C51)</f>
        <v/>
      </c>
      <c r="C49" s="95" t="str">
        <f>IF(②選手情報入力!D51="","",②選手情報入力!D51)</f>
        <v/>
      </c>
      <c r="D49" s="76" t="str">
        <f>IF(②選手情報入力!G51="","",②選手情報入力!G51)</f>
        <v/>
      </c>
      <c r="E49" s="76" t="str">
        <f>IF(②選手情報入力!H51="","",②選手情報入力!H51)</f>
        <v/>
      </c>
      <c r="F49" s="208" t="str">
        <f>IF(②選手情報入力!I51="","",②選手情報入力!I51)</f>
        <v/>
      </c>
      <c r="G49" s="76" t="str">
        <f>IF(②選手情報入力!J51="","",②選手情報入力!J51)</f>
        <v/>
      </c>
      <c r="H49" s="332"/>
      <c r="I49" s="76"/>
      <c r="J49" s="75"/>
      <c r="K49" s="76"/>
      <c r="L49" s="76" t="str">
        <f>IF(②選手情報入力!O51="","",②選手情報入力!O51)</f>
        <v/>
      </c>
      <c r="M49" s="76" t="str">
        <f>IF(②選手情報入力!P51="","",②選手情報入力!P51)</f>
        <v/>
      </c>
    </row>
    <row r="50" spans="1:13" s="69" customFormat="1" ht="18" customHeight="1">
      <c r="A50" s="75">
        <v>43</v>
      </c>
      <c r="B50" s="95" t="str">
        <f>IF(②選手情報入力!C52="","",②選手情報入力!B52&amp;②選手情報入力!C52)</f>
        <v/>
      </c>
      <c r="C50" s="95" t="str">
        <f>IF(②選手情報入力!D52="","",②選手情報入力!D52)</f>
        <v/>
      </c>
      <c r="D50" s="76" t="str">
        <f>IF(②選手情報入力!G52="","",②選手情報入力!G52)</f>
        <v/>
      </c>
      <c r="E50" s="76" t="str">
        <f>IF(②選手情報入力!H52="","",②選手情報入力!H52)</f>
        <v/>
      </c>
      <c r="F50" s="208" t="str">
        <f>IF(②選手情報入力!I52="","",②選手情報入力!I52)</f>
        <v/>
      </c>
      <c r="G50" s="76" t="str">
        <f>IF(②選手情報入力!J52="","",②選手情報入力!J52)</f>
        <v/>
      </c>
      <c r="H50" s="332"/>
      <c r="I50" s="76"/>
      <c r="J50" s="75"/>
      <c r="K50" s="76"/>
      <c r="L50" s="76" t="str">
        <f>IF(②選手情報入力!O52="","",②選手情報入力!O52)</f>
        <v/>
      </c>
      <c r="M50" s="76" t="str">
        <f>IF(②選手情報入力!P52="","",②選手情報入力!P52)</f>
        <v/>
      </c>
    </row>
    <row r="51" spans="1:13" s="69" customFormat="1" ht="18" customHeight="1">
      <c r="A51" s="75">
        <v>44</v>
      </c>
      <c r="B51" s="95" t="str">
        <f>IF(②選手情報入力!C53="","",②選手情報入力!B53&amp;②選手情報入力!C53)</f>
        <v/>
      </c>
      <c r="C51" s="95" t="str">
        <f>IF(②選手情報入力!D53="","",②選手情報入力!D53)</f>
        <v/>
      </c>
      <c r="D51" s="76" t="str">
        <f>IF(②選手情報入力!G53="","",②選手情報入力!G53)</f>
        <v/>
      </c>
      <c r="E51" s="76" t="str">
        <f>IF(②選手情報入力!H53="","",②選手情報入力!H53)</f>
        <v/>
      </c>
      <c r="F51" s="208" t="str">
        <f>IF(②選手情報入力!I53="","",②選手情報入力!I53)</f>
        <v/>
      </c>
      <c r="G51" s="76" t="str">
        <f>IF(②選手情報入力!J53="","",②選手情報入力!J53)</f>
        <v/>
      </c>
      <c r="H51" s="332"/>
      <c r="I51" s="76"/>
      <c r="J51" s="75"/>
      <c r="K51" s="76"/>
      <c r="L51" s="76" t="str">
        <f>IF(②選手情報入力!O53="","",②選手情報入力!O53)</f>
        <v/>
      </c>
      <c r="M51" s="76" t="str">
        <f>IF(②選手情報入力!P53="","",②選手情報入力!P53)</f>
        <v/>
      </c>
    </row>
    <row r="52" spans="1:13" s="69" customFormat="1" ht="18" customHeight="1">
      <c r="A52" s="77">
        <v>45</v>
      </c>
      <c r="B52" s="97" t="str">
        <f>IF(②選手情報入力!C54="","",②選手情報入力!B54&amp;②選手情報入力!C54)</f>
        <v/>
      </c>
      <c r="C52" s="97" t="str">
        <f>IF(②選手情報入力!D54="","",②選手情報入力!D54)</f>
        <v/>
      </c>
      <c r="D52" s="78" t="str">
        <f>IF(②選手情報入力!G54="","",②選手情報入力!G54)</f>
        <v/>
      </c>
      <c r="E52" s="78" t="str">
        <f>IF(②選手情報入力!H54="","",②選手情報入力!H54)</f>
        <v/>
      </c>
      <c r="F52" s="210" t="str">
        <f>IF(②選手情報入力!I54="","",②選手情報入力!I54)</f>
        <v/>
      </c>
      <c r="G52" s="78" t="str">
        <f>IF(②選手情報入力!J54="","",②選手情報入力!J54)</f>
        <v/>
      </c>
      <c r="H52" s="334"/>
      <c r="I52" s="78"/>
      <c r="J52" s="77"/>
      <c r="K52" s="78"/>
      <c r="L52" s="78" t="str">
        <f>IF(②選手情報入力!O54="","",②選手情報入力!O54)</f>
        <v/>
      </c>
      <c r="M52" s="78" t="str">
        <f>IF(②選手情報入力!P54="","",②選手情報入力!P54)</f>
        <v/>
      </c>
    </row>
    <row r="53" spans="1:13" s="69" customFormat="1" ht="18" customHeight="1">
      <c r="A53" s="73">
        <v>46</v>
      </c>
      <c r="B53" s="94" t="str">
        <f>IF(②選手情報入力!C55="","",②選手情報入力!B55&amp;②選手情報入力!C55)</f>
        <v/>
      </c>
      <c r="C53" s="94" t="str">
        <f>IF(②選手情報入力!D55="","",②選手情報入力!D55)</f>
        <v/>
      </c>
      <c r="D53" s="74" t="str">
        <f>IF(②選手情報入力!G55="","",②選手情報入力!G55)</f>
        <v/>
      </c>
      <c r="E53" s="74" t="str">
        <f>IF(②選手情報入力!H55="","",②選手情報入力!H55)</f>
        <v/>
      </c>
      <c r="F53" s="207" t="str">
        <f>IF(②選手情報入力!I55="","",②選手情報入力!I55)</f>
        <v/>
      </c>
      <c r="G53" s="74" t="str">
        <f>IF(②選手情報入力!J55="","",②選手情報入力!J55)</f>
        <v/>
      </c>
      <c r="H53" s="331"/>
      <c r="I53" s="74"/>
      <c r="J53" s="73"/>
      <c r="K53" s="74"/>
      <c r="L53" s="74" t="str">
        <f>IF(②選手情報入力!O55="","",②選手情報入力!O55)</f>
        <v/>
      </c>
      <c r="M53" s="74" t="str">
        <f>IF(②選手情報入力!P55="","",②選手情報入力!P55)</f>
        <v/>
      </c>
    </row>
    <row r="54" spans="1:13" s="69" customFormat="1" ht="18" customHeight="1">
      <c r="A54" s="75">
        <v>47</v>
      </c>
      <c r="B54" s="95" t="str">
        <f>IF(②選手情報入力!C56="","",②選手情報入力!B56&amp;②選手情報入力!C56)</f>
        <v/>
      </c>
      <c r="C54" s="95" t="str">
        <f>IF(②選手情報入力!D56="","",②選手情報入力!D56)</f>
        <v/>
      </c>
      <c r="D54" s="76" t="str">
        <f>IF(②選手情報入力!G56="","",②選手情報入力!G56)</f>
        <v/>
      </c>
      <c r="E54" s="76" t="str">
        <f>IF(②選手情報入力!H56="","",②選手情報入力!H56)</f>
        <v/>
      </c>
      <c r="F54" s="208" t="str">
        <f>IF(②選手情報入力!I56="","",②選手情報入力!I56)</f>
        <v/>
      </c>
      <c r="G54" s="76" t="str">
        <f>IF(②選手情報入力!J56="","",②選手情報入力!J56)</f>
        <v/>
      </c>
      <c r="H54" s="332"/>
      <c r="I54" s="76"/>
      <c r="J54" s="75"/>
      <c r="K54" s="76"/>
      <c r="L54" s="76" t="str">
        <f>IF(②選手情報入力!O56="","",②選手情報入力!O56)</f>
        <v/>
      </c>
      <c r="M54" s="76" t="str">
        <f>IF(②選手情報入力!P56="","",②選手情報入力!P56)</f>
        <v/>
      </c>
    </row>
    <row r="55" spans="1:13" s="69" customFormat="1" ht="18" customHeight="1">
      <c r="A55" s="77">
        <v>48</v>
      </c>
      <c r="B55" s="97" t="str">
        <f>IF(②選手情報入力!C57="","",②選手情報入力!B57&amp;②選手情報入力!C57)</f>
        <v/>
      </c>
      <c r="C55" s="97" t="str">
        <f>IF(②選手情報入力!D57="","",②選手情報入力!D57)</f>
        <v/>
      </c>
      <c r="D55" s="78" t="str">
        <f>IF(②選手情報入力!G57="","",②選手情報入力!G57)</f>
        <v/>
      </c>
      <c r="E55" s="78" t="str">
        <f>IF(②選手情報入力!H57="","",②選手情報入力!H57)</f>
        <v/>
      </c>
      <c r="F55" s="210" t="str">
        <f>IF(②選手情報入力!I57="","",②選手情報入力!I57)</f>
        <v/>
      </c>
      <c r="G55" s="78" t="str">
        <f>IF(②選手情報入力!J57="","",②選手情報入力!J57)</f>
        <v/>
      </c>
      <c r="H55" s="334"/>
      <c r="I55" s="78"/>
      <c r="J55" s="77"/>
      <c r="K55" s="78"/>
      <c r="L55" s="78" t="str">
        <f>IF(②選手情報入力!O57="","",②選手情報入力!O57)</f>
        <v/>
      </c>
      <c r="M55" s="78" t="str">
        <f>IF(②選手情報入力!P57="","",②選手情報入力!P57)</f>
        <v/>
      </c>
    </row>
  </sheetData>
  <sheetProtection selectLockedCells="1" selectUnlockedCells="1"/>
  <mergeCells count="4">
    <mergeCell ref="B4:B5"/>
    <mergeCell ref="D4:E4"/>
    <mergeCell ref="D5:E5"/>
    <mergeCell ref="E2:H2"/>
  </mergeCells>
  <phoneticPr fontId="40"/>
  <printOptions horizontalCentered="1"/>
  <pageMargins left="0.51181102362204722" right="0.11811023622047245" top="0.74803149606299213" bottom="0.35433070866141736" header="0.31496062992125984" footer="0.31496062992125984"/>
  <pageSetup paperSize="9" fitToHeight="2" orientation="portrait" verticalDpi="0" r:id="rId1"/>
  <headerFooter>
    <oddHeader>&amp;R&amp;14&amp;D　</oddHeader>
  </headerFooter>
  <rowBreaks count="1" manualBreakCount="1">
    <brk id="5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rgb="FF92D050"/>
  </sheetPr>
  <dimension ref="A1:T288"/>
  <sheetViews>
    <sheetView topLeftCell="A7" zoomScale="50" zoomScaleNormal="50" workbookViewId="0">
      <selection activeCell="T13" sqref="T13"/>
    </sheetView>
  </sheetViews>
  <sheetFormatPr defaultColWidth="11.5" defaultRowHeight="40.15" customHeight="1"/>
  <cols>
    <col min="1" max="1" width="11.5" style="262"/>
    <col min="2" max="2" width="18.5" style="262" customWidth="1"/>
    <col min="3" max="3" width="15.5" style="262" customWidth="1"/>
    <col min="4" max="4" width="21.25" style="262" customWidth="1"/>
    <col min="5" max="5" width="24.125" style="262" customWidth="1"/>
    <col min="6" max="6" width="9.125" style="262" customWidth="1"/>
    <col min="7" max="7" width="18.5" style="262" customWidth="1"/>
    <col min="8" max="8" width="6.5" style="262" customWidth="1"/>
    <col min="9" max="9" width="18.125" style="262" customWidth="1"/>
    <col min="10" max="10" width="19.625" style="277" customWidth="1"/>
    <col min="11" max="11" width="19.625" style="262" customWidth="1"/>
    <col min="12" max="12" width="18.5" style="262" customWidth="1"/>
    <col min="13" max="13" width="15.5" style="262" customWidth="1"/>
    <col min="14" max="14" width="21.25" style="262" customWidth="1"/>
    <col min="15" max="15" width="24.125" style="262" customWidth="1"/>
    <col min="16" max="16" width="9" style="262" customWidth="1"/>
    <col min="17" max="17" width="18.5" style="262" customWidth="1"/>
    <col min="18" max="18" width="8" style="262" customWidth="1"/>
    <col min="19" max="19" width="18.125" style="262" customWidth="1"/>
    <col min="20" max="20" width="15.125" style="262" customWidth="1"/>
    <col min="21" max="16384" width="11.5" style="262"/>
  </cols>
  <sheetData>
    <row r="1" spans="1:20" ht="40.15" customHeight="1">
      <c r="A1" s="294"/>
      <c r="B1" s="260"/>
      <c r="C1" s="260"/>
      <c r="D1" s="260"/>
      <c r="E1" s="260"/>
      <c r="F1" s="260"/>
      <c r="G1" s="260"/>
      <c r="H1" s="260"/>
      <c r="I1" s="260"/>
      <c r="J1" s="261"/>
      <c r="K1" s="294"/>
      <c r="L1" s="260"/>
      <c r="M1" s="260"/>
      <c r="N1" s="260"/>
      <c r="O1" s="260"/>
      <c r="P1" s="260"/>
      <c r="Q1" s="260"/>
      <c r="R1" s="260"/>
      <c r="S1" s="260"/>
      <c r="T1" s="300"/>
    </row>
    <row r="2" spans="1:20" ht="40.15" customHeight="1" thickBot="1">
      <c r="A2" s="295"/>
      <c r="B2" s="178" t="s">
        <v>284</v>
      </c>
      <c r="C2" s="490" t="s">
        <v>369</v>
      </c>
      <c r="D2" s="490"/>
      <c r="E2" s="490"/>
      <c r="F2" s="490"/>
      <c r="G2" s="490"/>
      <c r="H2" s="263"/>
      <c r="I2" s="257" t="s">
        <v>208</v>
      </c>
      <c r="J2" s="258"/>
      <c r="K2" s="295"/>
      <c r="L2" s="178" t="s">
        <v>285</v>
      </c>
      <c r="M2" s="490" t="s">
        <v>368</v>
      </c>
      <c r="N2" s="490"/>
      <c r="O2" s="490"/>
      <c r="P2" s="490"/>
      <c r="Q2" s="490"/>
      <c r="R2" s="263"/>
      <c r="S2" s="257" t="s">
        <v>208</v>
      </c>
      <c r="T2" s="298"/>
    </row>
    <row r="3" spans="1:20" s="278" customFormat="1" ht="40.15" customHeight="1" thickBot="1">
      <c r="A3" s="296"/>
      <c r="B3" s="280" t="s">
        <v>209</v>
      </c>
      <c r="C3" s="491" t="str">
        <f>IF(②選手情報入力!I10="","",②選手情報入力!I10)</f>
        <v/>
      </c>
      <c r="D3" s="491"/>
      <c r="E3" s="491"/>
      <c r="F3" s="491"/>
      <c r="G3" s="491"/>
      <c r="H3" s="491"/>
      <c r="I3" s="492"/>
      <c r="J3" s="293"/>
      <c r="K3" s="296"/>
      <c r="L3" s="280" t="s">
        <v>209</v>
      </c>
      <c r="M3" s="491" t="str">
        <f>IF(②選手情報入力!$I$11="","",②選手情報入力!$I$11)</f>
        <v/>
      </c>
      <c r="N3" s="491"/>
      <c r="O3" s="491"/>
      <c r="P3" s="491"/>
      <c r="Q3" s="491"/>
      <c r="R3" s="491"/>
      <c r="S3" s="492"/>
      <c r="T3" s="299"/>
    </row>
    <row r="4" spans="1:20" s="278" customFormat="1" ht="40.15" customHeight="1">
      <c r="A4" s="296"/>
      <c r="B4" s="287" t="s">
        <v>5</v>
      </c>
      <c r="C4" s="288" t="s">
        <v>210</v>
      </c>
      <c r="D4" s="487" t="str">
        <f>IF(②選手情報入力!$E$10="","",②選手情報入力!$E$10)</f>
        <v/>
      </c>
      <c r="E4" s="487"/>
      <c r="F4" s="487"/>
      <c r="G4" s="488" t="s">
        <v>315</v>
      </c>
      <c r="H4" s="488"/>
      <c r="I4" s="489"/>
      <c r="J4" s="292"/>
      <c r="K4" s="296"/>
      <c r="L4" s="287" t="s">
        <v>5</v>
      </c>
      <c r="M4" s="288" t="s">
        <v>210</v>
      </c>
      <c r="N4" s="487" t="str">
        <f>IF(②選手情報入力!$E$11="","",②選手情報入力!$E$11)</f>
        <v/>
      </c>
      <c r="O4" s="487"/>
      <c r="P4" s="487"/>
      <c r="Q4" s="488" t="s">
        <v>315</v>
      </c>
      <c r="R4" s="488"/>
      <c r="S4" s="489"/>
      <c r="T4" s="299"/>
    </row>
    <row r="5" spans="1:20" s="278" customFormat="1" ht="40.15" customHeight="1" thickBot="1">
      <c r="A5" s="296"/>
      <c r="B5" s="302" t="str">
        <f>IF(②選手情報入力!$C$10="","",②選手情報入力!$C$10)</f>
        <v/>
      </c>
      <c r="C5" s="289" t="s">
        <v>211</v>
      </c>
      <c r="D5" s="493" t="str">
        <f>IF(②選手情報入力!$D$10="","",②選手情報入力!$D$10)</f>
        <v/>
      </c>
      <c r="E5" s="493"/>
      <c r="F5" s="493"/>
      <c r="G5" s="494" t="str">
        <f>IF(①団体情報入力!$D$5="","",①団体情報入力!$D$5)</f>
        <v/>
      </c>
      <c r="H5" s="495"/>
      <c r="I5" s="496"/>
      <c r="J5" s="279"/>
      <c r="K5" s="296"/>
      <c r="L5" s="302" t="str">
        <f>IF(②選手情報入力!$C$11="","",②選手情報入力!$C$11)</f>
        <v/>
      </c>
      <c r="M5" s="289" t="s">
        <v>211</v>
      </c>
      <c r="N5" s="493" t="str">
        <f>IF(②選手情報入力!$D$11="","",②選手情報入力!$D$11)</f>
        <v/>
      </c>
      <c r="O5" s="493"/>
      <c r="P5" s="493"/>
      <c r="Q5" s="494" t="str">
        <f>IF(①団体情報入力!$D$5="","",①団体情報入力!$D$5)</f>
        <v/>
      </c>
      <c r="R5" s="495"/>
      <c r="S5" s="496"/>
      <c r="T5" s="299"/>
    </row>
    <row r="6" spans="1:20" ht="40.15" customHeight="1">
      <c r="A6" s="295"/>
      <c r="B6" s="281"/>
      <c r="C6" s="282" t="s">
        <v>212</v>
      </c>
      <c r="D6" s="283"/>
      <c r="E6" s="284" t="s">
        <v>213</v>
      </c>
      <c r="F6" s="283" t="s">
        <v>214</v>
      </c>
      <c r="G6" s="285" t="s">
        <v>215</v>
      </c>
      <c r="H6" s="285"/>
      <c r="I6" s="286" t="s">
        <v>216</v>
      </c>
      <c r="J6" s="259"/>
      <c r="K6" s="295"/>
      <c r="L6" s="281"/>
      <c r="M6" s="282" t="s">
        <v>212</v>
      </c>
      <c r="N6" s="283"/>
      <c r="O6" s="284" t="s">
        <v>213</v>
      </c>
      <c r="P6" s="283" t="s">
        <v>214</v>
      </c>
      <c r="Q6" s="285" t="s">
        <v>215</v>
      </c>
      <c r="R6" s="285"/>
      <c r="S6" s="286" t="s">
        <v>216</v>
      </c>
      <c r="T6" s="298"/>
    </row>
    <row r="7" spans="1:20" ht="40.15" customHeight="1">
      <c r="A7" s="295"/>
      <c r="B7" s="291" t="s">
        <v>217</v>
      </c>
      <c r="C7" s="485"/>
      <c r="D7" s="485"/>
      <c r="E7" s="476"/>
      <c r="F7" s="478"/>
      <c r="G7" s="480" t="s">
        <v>218</v>
      </c>
      <c r="H7" s="480"/>
      <c r="I7" s="481"/>
      <c r="J7" s="199"/>
      <c r="K7" s="295"/>
      <c r="L7" s="291" t="s">
        <v>217</v>
      </c>
      <c r="M7" s="485"/>
      <c r="N7" s="485"/>
      <c r="O7" s="476"/>
      <c r="P7" s="478"/>
      <c r="Q7" s="480" t="s">
        <v>218</v>
      </c>
      <c r="R7" s="480"/>
      <c r="S7" s="481"/>
      <c r="T7" s="298"/>
    </row>
    <row r="8" spans="1:20" ht="40.15" customHeight="1" thickBot="1">
      <c r="A8" s="295"/>
      <c r="B8" s="290" t="s">
        <v>219</v>
      </c>
      <c r="C8" s="486"/>
      <c r="D8" s="486"/>
      <c r="E8" s="477"/>
      <c r="F8" s="479"/>
      <c r="G8" s="483" t="str">
        <f>IF(②選手情報入力!J10="","",②選手情報入力!J10)</f>
        <v/>
      </c>
      <c r="H8" s="484"/>
      <c r="I8" s="482"/>
      <c r="J8" s="199"/>
      <c r="K8" s="295"/>
      <c r="L8" s="290" t="s">
        <v>219</v>
      </c>
      <c r="M8" s="486"/>
      <c r="N8" s="486"/>
      <c r="O8" s="477"/>
      <c r="P8" s="479"/>
      <c r="Q8" s="483" t="str">
        <f>IF(②選手情報入力!$J$11="","",②選手情報入力!$J$11)</f>
        <v/>
      </c>
      <c r="R8" s="484"/>
      <c r="S8" s="482"/>
      <c r="T8" s="298"/>
    </row>
    <row r="9" spans="1:20" ht="19.899999999999999" customHeight="1">
      <c r="A9" s="295"/>
      <c r="B9" s="264" t="s">
        <v>220</v>
      </c>
      <c r="C9" s="265"/>
      <c r="D9" s="265"/>
      <c r="E9" s="265"/>
      <c r="F9" s="265"/>
      <c r="G9" s="266"/>
      <c r="H9" s="266"/>
      <c r="I9" s="180"/>
      <c r="J9" s="200"/>
      <c r="K9" s="295"/>
      <c r="L9" s="264" t="s">
        <v>220</v>
      </c>
      <c r="M9" s="265"/>
      <c r="N9" s="265"/>
      <c r="O9" s="265"/>
      <c r="P9" s="265"/>
      <c r="Q9" s="266"/>
      <c r="R9" s="266"/>
      <c r="S9" s="180"/>
      <c r="T9" s="298"/>
    </row>
    <row r="10" spans="1:20" ht="19.899999999999999" customHeight="1">
      <c r="A10" s="295"/>
      <c r="B10" s="264" t="s">
        <v>221</v>
      </c>
      <c r="C10" s="265"/>
      <c r="D10" s="265"/>
      <c r="E10" s="265"/>
      <c r="F10" s="265"/>
      <c r="G10" s="266"/>
      <c r="H10" s="266"/>
      <c r="I10" s="180"/>
      <c r="J10" s="200"/>
      <c r="K10" s="295"/>
      <c r="L10" s="264" t="s">
        <v>221</v>
      </c>
      <c r="M10" s="265"/>
      <c r="N10" s="265"/>
      <c r="O10" s="265"/>
      <c r="P10" s="265"/>
      <c r="Q10" s="266"/>
      <c r="R10" s="266"/>
      <c r="S10" s="180"/>
      <c r="T10" s="298"/>
    </row>
    <row r="11" spans="1:20" ht="19.899999999999999" customHeight="1">
      <c r="A11" s="295"/>
      <c r="B11" s="262" t="s">
        <v>222</v>
      </c>
      <c r="C11" s="265"/>
      <c r="D11" s="265"/>
      <c r="E11" s="265"/>
      <c r="F11" s="265"/>
      <c r="G11" s="266"/>
      <c r="H11" s="266"/>
      <c r="I11" s="180"/>
      <c r="J11" s="200"/>
      <c r="K11" s="295"/>
      <c r="L11" s="262" t="s">
        <v>222</v>
      </c>
      <c r="M11" s="265"/>
      <c r="N11" s="265"/>
      <c r="O11" s="265"/>
      <c r="P11" s="265"/>
      <c r="Q11" s="266"/>
      <c r="R11" s="266"/>
      <c r="S11" s="180"/>
      <c r="T11" s="298"/>
    </row>
    <row r="12" spans="1:20" ht="19.899999999999999" customHeight="1">
      <c r="A12" s="297"/>
      <c r="B12" s="267" t="s">
        <v>370</v>
      </c>
      <c r="C12" s="268"/>
      <c r="D12" s="268"/>
      <c r="E12" s="268"/>
      <c r="F12" s="268"/>
      <c r="G12" s="269"/>
      <c r="H12" s="269"/>
      <c r="I12" s="270"/>
      <c r="J12" s="271"/>
      <c r="K12" s="297"/>
      <c r="L12" s="267" t="s">
        <v>370</v>
      </c>
      <c r="M12" s="268"/>
      <c r="N12" s="268"/>
      <c r="O12" s="268"/>
      <c r="P12" s="268"/>
      <c r="Q12" s="269"/>
      <c r="R12" s="269"/>
      <c r="S12" s="270"/>
      <c r="T12" s="301"/>
    </row>
    <row r="13" spans="1:20" ht="40.15" customHeight="1">
      <c r="A13" s="295"/>
      <c r="B13" s="272"/>
      <c r="C13" s="273"/>
      <c r="D13" s="273"/>
      <c r="E13" s="273"/>
      <c r="F13" s="273"/>
      <c r="G13" s="274"/>
      <c r="H13" s="274"/>
      <c r="I13" s="275"/>
      <c r="J13" s="276"/>
      <c r="K13" s="295"/>
      <c r="L13" s="272"/>
      <c r="M13" s="273"/>
      <c r="N13" s="273"/>
      <c r="O13" s="273"/>
      <c r="P13" s="273"/>
      <c r="Q13" s="274"/>
      <c r="R13" s="274"/>
      <c r="S13" s="275"/>
      <c r="T13" s="298"/>
    </row>
    <row r="14" spans="1:20" ht="40.15" customHeight="1" thickBot="1">
      <c r="A14" s="295"/>
      <c r="B14" s="178" t="s">
        <v>286</v>
      </c>
      <c r="C14" s="490" t="s">
        <v>368</v>
      </c>
      <c r="D14" s="490"/>
      <c r="E14" s="490"/>
      <c r="F14" s="490"/>
      <c r="G14" s="490"/>
      <c r="H14" s="263"/>
      <c r="I14" s="179" t="s">
        <v>208</v>
      </c>
      <c r="J14" s="198"/>
      <c r="K14" s="295"/>
      <c r="L14" s="178" t="s">
        <v>287</v>
      </c>
      <c r="M14" s="490" t="s">
        <v>368</v>
      </c>
      <c r="N14" s="490"/>
      <c r="O14" s="490"/>
      <c r="P14" s="490"/>
      <c r="Q14" s="490"/>
      <c r="R14" s="263"/>
      <c r="S14" s="179" t="s">
        <v>208</v>
      </c>
      <c r="T14" s="298"/>
    </row>
    <row r="15" spans="1:20" s="278" customFormat="1" ht="40.15" customHeight="1" thickBot="1">
      <c r="A15" s="296"/>
      <c r="B15" s="280" t="s">
        <v>209</v>
      </c>
      <c r="C15" s="491" t="str">
        <f>IF(②選手情報入力!$I$12="","",②選手情報入力!$I$12)</f>
        <v/>
      </c>
      <c r="D15" s="491"/>
      <c r="E15" s="491"/>
      <c r="F15" s="491"/>
      <c r="G15" s="491"/>
      <c r="H15" s="491"/>
      <c r="I15" s="492"/>
      <c r="J15" s="293"/>
      <c r="K15" s="296"/>
      <c r="L15" s="280" t="s">
        <v>209</v>
      </c>
      <c r="M15" s="491" t="str">
        <f>IF(②選手情報入力!$I$13="","",②選手情報入力!$I$13)</f>
        <v/>
      </c>
      <c r="N15" s="491"/>
      <c r="O15" s="491"/>
      <c r="P15" s="491"/>
      <c r="Q15" s="491"/>
      <c r="R15" s="491"/>
      <c r="S15" s="492"/>
      <c r="T15" s="299"/>
    </row>
    <row r="16" spans="1:20" s="278" customFormat="1" ht="40.15" customHeight="1">
      <c r="A16" s="296"/>
      <c r="B16" s="287" t="s">
        <v>5</v>
      </c>
      <c r="C16" s="288" t="s">
        <v>210</v>
      </c>
      <c r="D16" s="487" t="str">
        <f>IF(②選手情報入力!$E$12="","",②選手情報入力!$E$12)</f>
        <v/>
      </c>
      <c r="E16" s="487"/>
      <c r="F16" s="487"/>
      <c r="G16" s="488" t="s">
        <v>315</v>
      </c>
      <c r="H16" s="488"/>
      <c r="I16" s="489"/>
      <c r="J16" s="292"/>
      <c r="K16" s="296"/>
      <c r="L16" s="287" t="s">
        <v>5</v>
      </c>
      <c r="M16" s="288" t="s">
        <v>210</v>
      </c>
      <c r="N16" s="487" t="str">
        <f>IF(②選手情報入力!$E$13="","",②選手情報入力!$E$13)</f>
        <v/>
      </c>
      <c r="O16" s="487"/>
      <c r="P16" s="487"/>
      <c r="Q16" s="488" t="s">
        <v>315</v>
      </c>
      <c r="R16" s="488"/>
      <c r="S16" s="489"/>
      <c r="T16" s="299"/>
    </row>
    <row r="17" spans="1:20" s="278" customFormat="1" ht="40.15" customHeight="1" thickBot="1">
      <c r="A17" s="296"/>
      <c r="B17" s="302" t="str">
        <f>IF(②選手情報入力!$C$12="","",②選手情報入力!$C$12)</f>
        <v/>
      </c>
      <c r="C17" s="289" t="s">
        <v>211</v>
      </c>
      <c r="D17" s="493" t="str">
        <f>IF(②選手情報入力!$D$12="","",②選手情報入力!$D$12)</f>
        <v/>
      </c>
      <c r="E17" s="493"/>
      <c r="F17" s="493"/>
      <c r="G17" s="494" t="str">
        <f>IF(①団体情報入力!$D$5="","",①団体情報入力!$D$5)</f>
        <v/>
      </c>
      <c r="H17" s="495"/>
      <c r="I17" s="496"/>
      <c r="J17" s="279"/>
      <c r="K17" s="296"/>
      <c r="L17" s="302" t="str">
        <f>IF(②選手情報入力!$C$13="","",②選手情報入力!$C$13)</f>
        <v/>
      </c>
      <c r="M17" s="289" t="s">
        <v>211</v>
      </c>
      <c r="N17" s="493" t="str">
        <f>IF(②選手情報入力!$D$13="","",②選手情報入力!$D$13)</f>
        <v/>
      </c>
      <c r="O17" s="493"/>
      <c r="P17" s="493"/>
      <c r="Q17" s="494" t="str">
        <f>IF(①団体情報入力!$D$5="","",①団体情報入力!$D$5)</f>
        <v/>
      </c>
      <c r="R17" s="495"/>
      <c r="S17" s="496"/>
      <c r="T17" s="299"/>
    </row>
    <row r="18" spans="1:20" ht="40.15" customHeight="1">
      <c r="A18" s="295"/>
      <c r="B18" s="281"/>
      <c r="C18" s="282" t="s">
        <v>212</v>
      </c>
      <c r="D18" s="283"/>
      <c r="E18" s="284" t="s">
        <v>213</v>
      </c>
      <c r="F18" s="283" t="s">
        <v>214</v>
      </c>
      <c r="G18" s="285" t="s">
        <v>215</v>
      </c>
      <c r="H18" s="285"/>
      <c r="I18" s="286" t="s">
        <v>216</v>
      </c>
      <c r="J18" s="259"/>
      <c r="K18" s="295"/>
      <c r="L18" s="281"/>
      <c r="M18" s="282" t="s">
        <v>212</v>
      </c>
      <c r="N18" s="283"/>
      <c r="O18" s="284" t="s">
        <v>213</v>
      </c>
      <c r="P18" s="283" t="s">
        <v>214</v>
      </c>
      <c r="Q18" s="285" t="s">
        <v>215</v>
      </c>
      <c r="R18" s="285"/>
      <c r="S18" s="286" t="s">
        <v>216</v>
      </c>
      <c r="T18" s="298"/>
    </row>
    <row r="19" spans="1:20" ht="40.15" customHeight="1">
      <c r="A19" s="295"/>
      <c r="B19" s="291" t="s">
        <v>217</v>
      </c>
      <c r="C19" s="485"/>
      <c r="D19" s="485"/>
      <c r="E19" s="476"/>
      <c r="F19" s="478"/>
      <c r="G19" s="480" t="s">
        <v>218</v>
      </c>
      <c r="H19" s="480"/>
      <c r="I19" s="481"/>
      <c r="J19" s="199"/>
      <c r="K19" s="295"/>
      <c r="L19" s="291" t="s">
        <v>217</v>
      </c>
      <c r="M19" s="485"/>
      <c r="N19" s="485"/>
      <c r="O19" s="476"/>
      <c r="P19" s="478"/>
      <c r="Q19" s="480" t="s">
        <v>218</v>
      </c>
      <c r="R19" s="480"/>
      <c r="S19" s="481"/>
      <c r="T19" s="298"/>
    </row>
    <row r="20" spans="1:20" ht="40.15" customHeight="1" thickBot="1">
      <c r="A20" s="295"/>
      <c r="B20" s="290" t="s">
        <v>219</v>
      </c>
      <c r="C20" s="486"/>
      <c r="D20" s="486"/>
      <c r="E20" s="477"/>
      <c r="F20" s="479"/>
      <c r="G20" s="483" t="str">
        <f>IF(②選手情報入力!$J$12="","",②選手情報入力!$J$12)</f>
        <v/>
      </c>
      <c r="H20" s="484"/>
      <c r="I20" s="482"/>
      <c r="J20" s="199"/>
      <c r="K20" s="295"/>
      <c r="L20" s="290" t="s">
        <v>219</v>
      </c>
      <c r="M20" s="486"/>
      <c r="N20" s="486"/>
      <c r="O20" s="477"/>
      <c r="P20" s="479"/>
      <c r="Q20" s="483" t="str">
        <f>IF(②選手情報入力!J13="","",②選手情報入力!J13)</f>
        <v/>
      </c>
      <c r="R20" s="484"/>
      <c r="S20" s="482"/>
      <c r="T20" s="298"/>
    </row>
    <row r="21" spans="1:20" ht="19.899999999999999" customHeight="1">
      <c r="A21" s="295"/>
      <c r="B21" s="264" t="s">
        <v>220</v>
      </c>
      <c r="C21" s="265"/>
      <c r="D21" s="265"/>
      <c r="E21" s="265"/>
      <c r="F21" s="265"/>
      <c r="G21" s="266"/>
      <c r="H21" s="266"/>
      <c r="I21" s="180"/>
      <c r="J21" s="200"/>
      <c r="K21" s="295"/>
      <c r="L21" s="264" t="s">
        <v>220</v>
      </c>
      <c r="M21" s="265"/>
      <c r="N21" s="265"/>
      <c r="O21" s="265"/>
      <c r="P21" s="265"/>
      <c r="Q21" s="266"/>
      <c r="R21" s="266"/>
      <c r="S21" s="180"/>
      <c r="T21" s="298"/>
    </row>
    <row r="22" spans="1:20" ht="19.899999999999999" customHeight="1">
      <c r="A22" s="295"/>
      <c r="B22" s="264" t="s">
        <v>221</v>
      </c>
      <c r="C22" s="265"/>
      <c r="D22" s="265"/>
      <c r="E22" s="265"/>
      <c r="F22" s="265"/>
      <c r="G22" s="266"/>
      <c r="H22" s="266"/>
      <c r="I22" s="180"/>
      <c r="J22" s="200"/>
      <c r="K22" s="295"/>
      <c r="L22" s="264" t="s">
        <v>221</v>
      </c>
      <c r="M22" s="265"/>
      <c r="N22" s="265"/>
      <c r="O22" s="265"/>
      <c r="P22" s="265"/>
      <c r="Q22" s="266"/>
      <c r="R22" s="266"/>
      <c r="S22" s="180"/>
      <c r="T22" s="298"/>
    </row>
    <row r="23" spans="1:20" ht="19.899999999999999" customHeight="1">
      <c r="A23" s="295"/>
      <c r="B23" s="262" t="s">
        <v>222</v>
      </c>
      <c r="C23" s="265"/>
      <c r="D23" s="265"/>
      <c r="E23" s="265"/>
      <c r="F23" s="265"/>
      <c r="G23" s="266"/>
      <c r="H23" s="266"/>
      <c r="I23" s="180"/>
      <c r="J23" s="200"/>
      <c r="K23" s="295"/>
      <c r="L23" s="262" t="s">
        <v>222</v>
      </c>
      <c r="M23" s="265"/>
      <c r="N23" s="265"/>
      <c r="O23" s="265"/>
      <c r="P23" s="265"/>
      <c r="Q23" s="266"/>
      <c r="R23" s="266"/>
      <c r="S23" s="180"/>
      <c r="T23" s="298"/>
    </row>
    <row r="24" spans="1:20" ht="19.899999999999999" customHeight="1">
      <c r="A24" s="297"/>
      <c r="B24" s="267" t="s">
        <v>370</v>
      </c>
      <c r="C24" s="268"/>
      <c r="D24" s="268"/>
      <c r="E24" s="268"/>
      <c r="F24" s="268"/>
      <c r="G24" s="269"/>
      <c r="H24" s="269"/>
      <c r="I24" s="270"/>
      <c r="J24" s="271"/>
      <c r="K24" s="297"/>
      <c r="L24" s="267" t="s">
        <v>370</v>
      </c>
      <c r="M24" s="268"/>
      <c r="N24" s="268"/>
      <c r="O24" s="268"/>
      <c r="P24" s="268"/>
      <c r="Q24" s="269"/>
      <c r="R24" s="269"/>
      <c r="S24" s="270"/>
      <c r="T24" s="301"/>
    </row>
    <row r="25" spans="1:20" ht="40.15" customHeight="1">
      <c r="A25" s="295"/>
      <c r="B25" s="272"/>
      <c r="C25" s="273"/>
      <c r="D25" s="273"/>
      <c r="E25" s="273"/>
      <c r="F25" s="273"/>
      <c r="G25" s="274"/>
      <c r="H25" s="274"/>
      <c r="I25" s="275"/>
      <c r="J25" s="276"/>
      <c r="K25" s="295"/>
      <c r="L25" s="272"/>
      <c r="M25" s="273"/>
      <c r="N25" s="273"/>
      <c r="O25" s="273"/>
      <c r="P25" s="273"/>
      <c r="Q25" s="274"/>
      <c r="R25" s="274"/>
      <c r="S25" s="275"/>
      <c r="T25" s="298"/>
    </row>
    <row r="26" spans="1:20" ht="40.15" customHeight="1" thickBot="1">
      <c r="A26" s="295"/>
      <c r="B26" s="178" t="s">
        <v>288</v>
      </c>
      <c r="C26" s="490" t="s">
        <v>368</v>
      </c>
      <c r="D26" s="490"/>
      <c r="E26" s="490"/>
      <c r="F26" s="490"/>
      <c r="G26" s="490"/>
      <c r="H26" s="263"/>
      <c r="I26" s="179" t="s">
        <v>208</v>
      </c>
      <c r="J26" s="198"/>
      <c r="K26" s="295"/>
      <c r="L26" s="178" t="s">
        <v>289</v>
      </c>
      <c r="M26" s="490" t="s">
        <v>368</v>
      </c>
      <c r="N26" s="490"/>
      <c r="O26" s="490"/>
      <c r="P26" s="490"/>
      <c r="Q26" s="490"/>
      <c r="R26" s="263"/>
      <c r="S26" s="179" t="s">
        <v>208</v>
      </c>
      <c r="T26" s="298"/>
    </row>
    <row r="27" spans="1:20" s="278" customFormat="1" ht="40.15" customHeight="1" thickBot="1">
      <c r="A27" s="296"/>
      <c r="B27" s="280" t="s">
        <v>209</v>
      </c>
      <c r="C27" s="491" t="str">
        <f>IF(②選手情報入力!I14="","",②選手情報入力!I14)</f>
        <v/>
      </c>
      <c r="D27" s="491"/>
      <c r="E27" s="491"/>
      <c r="F27" s="491"/>
      <c r="G27" s="491"/>
      <c r="H27" s="491"/>
      <c r="I27" s="492"/>
      <c r="J27" s="293"/>
      <c r="K27" s="296"/>
      <c r="L27" s="280" t="s">
        <v>209</v>
      </c>
      <c r="M27" s="491" t="str">
        <f>IF(②選手情報入力!I15="","",②選手情報入力!I15)</f>
        <v/>
      </c>
      <c r="N27" s="491"/>
      <c r="O27" s="491"/>
      <c r="P27" s="491"/>
      <c r="Q27" s="491"/>
      <c r="R27" s="491"/>
      <c r="S27" s="492"/>
      <c r="T27" s="299"/>
    </row>
    <row r="28" spans="1:20" s="278" customFormat="1" ht="40.15" customHeight="1">
      <c r="A28" s="296"/>
      <c r="B28" s="287" t="s">
        <v>5</v>
      </c>
      <c r="C28" s="288" t="s">
        <v>210</v>
      </c>
      <c r="D28" s="487" t="str">
        <f>IF(②選手情報入力!$E$14="","",②選手情報入力!$E$14)</f>
        <v/>
      </c>
      <c r="E28" s="487"/>
      <c r="F28" s="487"/>
      <c r="G28" s="488" t="s">
        <v>315</v>
      </c>
      <c r="H28" s="488"/>
      <c r="I28" s="489"/>
      <c r="J28" s="292"/>
      <c r="K28" s="296"/>
      <c r="L28" s="287" t="s">
        <v>5</v>
      </c>
      <c r="M28" s="288" t="s">
        <v>210</v>
      </c>
      <c r="N28" s="487" t="str">
        <f>IF(②選手情報入力!$E$15="","",②選手情報入力!$E$15)</f>
        <v/>
      </c>
      <c r="O28" s="487"/>
      <c r="P28" s="487"/>
      <c r="Q28" s="488" t="s">
        <v>315</v>
      </c>
      <c r="R28" s="488"/>
      <c r="S28" s="489"/>
      <c r="T28" s="299"/>
    </row>
    <row r="29" spans="1:20" s="278" customFormat="1" ht="40.15" customHeight="1" thickBot="1">
      <c r="A29" s="296"/>
      <c r="B29" s="302" t="str">
        <f>IF(②選手情報入力!$C$14="","",②選手情報入力!$C$14)</f>
        <v/>
      </c>
      <c r="C29" s="289" t="s">
        <v>211</v>
      </c>
      <c r="D29" s="493" t="str">
        <f>IF(②選手情報入力!$D$14="","",②選手情報入力!$D$14)</f>
        <v/>
      </c>
      <c r="E29" s="493"/>
      <c r="F29" s="493"/>
      <c r="G29" s="494" t="str">
        <f>IF(①団体情報入力!$D$5="","",①団体情報入力!$D$5)</f>
        <v/>
      </c>
      <c r="H29" s="495"/>
      <c r="I29" s="496"/>
      <c r="J29" s="279"/>
      <c r="K29" s="296"/>
      <c r="L29" s="302" t="str">
        <f>IF(②選手情報入力!$C$15="","",②選手情報入力!$C$15)</f>
        <v/>
      </c>
      <c r="M29" s="289" t="s">
        <v>211</v>
      </c>
      <c r="N29" s="493" t="str">
        <f>IF(②選手情報入力!$D$15="","",②選手情報入力!$D$15)</f>
        <v/>
      </c>
      <c r="O29" s="493"/>
      <c r="P29" s="493"/>
      <c r="Q29" s="494" t="str">
        <f>IF(①団体情報入力!$D$5="","",①団体情報入力!$D$5)</f>
        <v/>
      </c>
      <c r="R29" s="495"/>
      <c r="S29" s="496"/>
      <c r="T29" s="299"/>
    </row>
    <row r="30" spans="1:20" ht="40.15" customHeight="1">
      <c r="A30" s="295"/>
      <c r="B30" s="281"/>
      <c r="C30" s="282" t="s">
        <v>212</v>
      </c>
      <c r="D30" s="283"/>
      <c r="E30" s="284" t="s">
        <v>213</v>
      </c>
      <c r="F30" s="283" t="s">
        <v>214</v>
      </c>
      <c r="G30" s="285" t="s">
        <v>215</v>
      </c>
      <c r="H30" s="285"/>
      <c r="I30" s="286" t="s">
        <v>216</v>
      </c>
      <c r="J30" s="259"/>
      <c r="K30" s="295"/>
      <c r="L30" s="281"/>
      <c r="M30" s="282" t="s">
        <v>212</v>
      </c>
      <c r="N30" s="283"/>
      <c r="O30" s="284" t="s">
        <v>213</v>
      </c>
      <c r="P30" s="283" t="s">
        <v>214</v>
      </c>
      <c r="Q30" s="285" t="s">
        <v>215</v>
      </c>
      <c r="R30" s="285"/>
      <c r="S30" s="286" t="s">
        <v>216</v>
      </c>
      <c r="T30" s="298"/>
    </row>
    <row r="31" spans="1:20" ht="40.15" customHeight="1">
      <c r="A31" s="295"/>
      <c r="B31" s="291" t="s">
        <v>217</v>
      </c>
      <c r="C31" s="485"/>
      <c r="D31" s="485"/>
      <c r="E31" s="476"/>
      <c r="F31" s="478"/>
      <c r="G31" s="480" t="s">
        <v>218</v>
      </c>
      <c r="H31" s="480"/>
      <c r="I31" s="481"/>
      <c r="J31" s="199"/>
      <c r="K31" s="295"/>
      <c r="L31" s="291" t="s">
        <v>217</v>
      </c>
      <c r="M31" s="485"/>
      <c r="N31" s="485"/>
      <c r="O31" s="476"/>
      <c r="P31" s="478"/>
      <c r="Q31" s="480" t="s">
        <v>218</v>
      </c>
      <c r="R31" s="480"/>
      <c r="S31" s="481"/>
      <c r="T31" s="298"/>
    </row>
    <row r="32" spans="1:20" ht="40.15" customHeight="1" thickBot="1">
      <c r="A32" s="295"/>
      <c r="B32" s="290" t="s">
        <v>219</v>
      </c>
      <c r="C32" s="486"/>
      <c r="D32" s="486"/>
      <c r="E32" s="477"/>
      <c r="F32" s="479"/>
      <c r="G32" s="483" t="str">
        <f>IF(②選手情報入力!J14="","",②選手情報入力!J14)</f>
        <v/>
      </c>
      <c r="H32" s="484"/>
      <c r="I32" s="482"/>
      <c r="J32" s="199"/>
      <c r="K32" s="295"/>
      <c r="L32" s="290" t="s">
        <v>219</v>
      </c>
      <c r="M32" s="486"/>
      <c r="N32" s="486"/>
      <c r="O32" s="477"/>
      <c r="P32" s="479"/>
      <c r="Q32" s="483" t="str">
        <f>IF(②選手情報入力!J15="","",②選手情報入力!J15)</f>
        <v/>
      </c>
      <c r="R32" s="484"/>
      <c r="S32" s="482"/>
      <c r="T32" s="298"/>
    </row>
    <row r="33" spans="1:20" ht="19.899999999999999" customHeight="1">
      <c r="A33" s="295"/>
      <c r="B33" s="264" t="s">
        <v>220</v>
      </c>
      <c r="C33" s="265"/>
      <c r="D33" s="265"/>
      <c r="E33" s="265"/>
      <c r="F33" s="265"/>
      <c r="G33" s="266"/>
      <c r="H33" s="266"/>
      <c r="I33" s="180"/>
      <c r="J33" s="200"/>
      <c r="K33" s="295"/>
      <c r="L33" s="264" t="s">
        <v>220</v>
      </c>
      <c r="M33" s="265"/>
      <c r="N33" s="265"/>
      <c r="O33" s="265"/>
      <c r="P33" s="265"/>
      <c r="Q33" s="266"/>
      <c r="R33" s="266"/>
      <c r="S33" s="180"/>
      <c r="T33" s="298"/>
    </row>
    <row r="34" spans="1:20" ht="19.899999999999999" customHeight="1">
      <c r="A34" s="295"/>
      <c r="B34" s="264" t="s">
        <v>221</v>
      </c>
      <c r="C34" s="265"/>
      <c r="D34" s="265"/>
      <c r="E34" s="265"/>
      <c r="F34" s="265"/>
      <c r="G34" s="266"/>
      <c r="H34" s="266"/>
      <c r="I34" s="180"/>
      <c r="J34" s="200"/>
      <c r="K34" s="295"/>
      <c r="L34" s="264" t="s">
        <v>221</v>
      </c>
      <c r="M34" s="265"/>
      <c r="N34" s="265"/>
      <c r="O34" s="265"/>
      <c r="P34" s="265"/>
      <c r="Q34" s="266"/>
      <c r="R34" s="266"/>
      <c r="S34" s="180"/>
      <c r="T34" s="298"/>
    </row>
    <row r="35" spans="1:20" ht="19.899999999999999" customHeight="1">
      <c r="A35" s="295"/>
      <c r="B35" s="262" t="s">
        <v>222</v>
      </c>
      <c r="C35" s="265"/>
      <c r="D35" s="265"/>
      <c r="E35" s="265"/>
      <c r="F35" s="265"/>
      <c r="G35" s="266"/>
      <c r="H35" s="266"/>
      <c r="I35" s="180"/>
      <c r="J35" s="200"/>
      <c r="K35" s="295"/>
      <c r="L35" s="262" t="s">
        <v>222</v>
      </c>
      <c r="M35" s="265"/>
      <c r="N35" s="265"/>
      <c r="O35" s="265"/>
      <c r="P35" s="265"/>
      <c r="Q35" s="266"/>
      <c r="R35" s="266"/>
      <c r="S35" s="180"/>
      <c r="T35" s="298"/>
    </row>
    <row r="36" spans="1:20" ht="19.899999999999999" customHeight="1">
      <c r="A36" s="297"/>
      <c r="B36" s="267" t="s">
        <v>370</v>
      </c>
      <c r="C36" s="268"/>
      <c r="D36" s="268"/>
      <c r="E36" s="268"/>
      <c r="F36" s="268"/>
      <c r="G36" s="269"/>
      <c r="H36" s="269"/>
      <c r="I36" s="270"/>
      <c r="J36" s="271"/>
      <c r="K36" s="297"/>
      <c r="L36" s="267" t="s">
        <v>370</v>
      </c>
      <c r="M36" s="268"/>
      <c r="N36" s="268"/>
      <c r="O36" s="268"/>
      <c r="P36" s="268"/>
      <c r="Q36" s="269"/>
      <c r="R36" s="269"/>
      <c r="S36" s="270"/>
      <c r="T36" s="301"/>
    </row>
    <row r="37" spans="1:20" ht="40.15" customHeight="1">
      <c r="A37" s="294"/>
      <c r="B37" s="260"/>
      <c r="C37" s="260"/>
      <c r="D37" s="260"/>
      <c r="E37" s="260"/>
      <c r="F37" s="260"/>
      <c r="G37" s="260"/>
      <c r="H37" s="260"/>
      <c r="I37" s="260"/>
      <c r="J37" s="261"/>
      <c r="K37" s="294"/>
      <c r="L37" s="260"/>
      <c r="M37" s="260"/>
      <c r="N37" s="260"/>
      <c r="O37" s="260"/>
      <c r="P37" s="260"/>
      <c r="Q37" s="260"/>
      <c r="R37" s="260"/>
      <c r="S37" s="260"/>
      <c r="T37" s="300"/>
    </row>
    <row r="38" spans="1:20" ht="40.15" customHeight="1" thickBot="1">
      <c r="A38" s="295"/>
      <c r="B38" s="178" t="s">
        <v>326</v>
      </c>
      <c r="C38" s="490" t="s">
        <v>368</v>
      </c>
      <c r="D38" s="490"/>
      <c r="E38" s="490"/>
      <c r="F38" s="490"/>
      <c r="G38" s="490"/>
      <c r="H38" s="263"/>
      <c r="I38" s="257" t="s">
        <v>208</v>
      </c>
      <c r="J38" s="258"/>
      <c r="K38" s="295"/>
      <c r="L38" s="178" t="s">
        <v>317</v>
      </c>
      <c r="M38" s="490" t="s">
        <v>368</v>
      </c>
      <c r="N38" s="490"/>
      <c r="O38" s="490"/>
      <c r="P38" s="490"/>
      <c r="Q38" s="490"/>
      <c r="R38" s="263"/>
      <c r="S38" s="257" t="s">
        <v>208</v>
      </c>
      <c r="T38" s="298"/>
    </row>
    <row r="39" spans="1:20" s="278" customFormat="1" ht="40.15" customHeight="1" thickBot="1">
      <c r="A39" s="296"/>
      <c r="B39" s="280" t="s">
        <v>209</v>
      </c>
      <c r="C39" s="491" t="str">
        <f>IF(②選手情報入力!I16="","",②選手情報入力!I16)</f>
        <v/>
      </c>
      <c r="D39" s="491"/>
      <c r="E39" s="491"/>
      <c r="F39" s="491"/>
      <c r="G39" s="491"/>
      <c r="H39" s="491"/>
      <c r="I39" s="492"/>
      <c r="J39" s="293"/>
      <c r="K39" s="296"/>
      <c r="L39" s="280" t="s">
        <v>209</v>
      </c>
      <c r="M39" s="491" t="str">
        <f>IF(②選手情報入力!I17="","",②選手情報入力!I17)</f>
        <v/>
      </c>
      <c r="N39" s="491"/>
      <c r="O39" s="491"/>
      <c r="P39" s="491"/>
      <c r="Q39" s="491"/>
      <c r="R39" s="491"/>
      <c r="S39" s="492"/>
      <c r="T39" s="299"/>
    </row>
    <row r="40" spans="1:20" s="278" customFormat="1" ht="40.15" customHeight="1">
      <c r="A40" s="296"/>
      <c r="B40" s="287" t="s">
        <v>5</v>
      </c>
      <c r="C40" s="288" t="s">
        <v>210</v>
      </c>
      <c r="D40" s="487" t="str">
        <f>IF(②選手情報入力!$E$16="","",②選手情報入力!$E$16)</f>
        <v/>
      </c>
      <c r="E40" s="487"/>
      <c r="F40" s="487"/>
      <c r="G40" s="488" t="s">
        <v>315</v>
      </c>
      <c r="H40" s="488"/>
      <c r="I40" s="489"/>
      <c r="J40" s="292"/>
      <c r="K40" s="296"/>
      <c r="L40" s="287" t="s">
        <v>5</v>
      </c>
      <c r="M40" s="288" t="s">
        <v>210</v>
      </c>
      <c r="N40" s="487" t="str">
        <f>IF(②選手情報入力!$E$17="","",②選手情報入力!$E$17)</f>
        <v/>
      </c>
      <c r="O40" s="487"/>
      <c r="P40" s="487"/>
      <c r="Q40" s="488" t="s">
        <v>315</v>
      </c>
      <c r="R40" s="488"/>
      <c r="S40" s="489"/>
      <c r="T40" s="299"/>
    </row>
    <row r="41" spans="1:20" s="278" customFormat="1" ht="40.15" customHeight="1" thickBot="1">
      <c r="A41" s="296"/>
      <c r="B41" s="302" t="str">
        <f>IF(②選手情報入力!$C$16="","",②選手情報入力!$C$16)</f>
        <v/>
      </c>
      <c r="C41" s="289" t="s">
        <v>211</v>
      </c>
      <c r="D41" s="493" t="str">
        <f>IF(②選手情報入力!$D$16="","",②選手情報入力!$D$16)</f>
        <v/>
      </c>
      <c r="E41" s="493"/>
      <c r="F41" s="493"/>
      <c r="G41" s="494" t="str">
        <f>IF(①団体情報入力!$D$5="","",①団体情報入力!$D$5)</f>
        <v/>
      </c>
      <c r="H41" s="495"/>
      <c r="I41" s="496"/>
      <c r="J41" s="279"/>
      <c r="K41" s="296"/>
      <c r="L41" s="302" t="str">
        <f>IF(②選手情報入力!$C$17="","",②選手情報入力!$C$17)</f>
        <v/>
      </c>
      <c r="M41" s="289" t="s">
        <v>211</v>
      </c>
      <c r="N41" s="493" t="str">
        <f>IF(②選手情報入力!$D$17="","",②選手情報入力!$D$17)</f>
        <v/>
      </c>
      <c r="O41" s="493"/>
      <c r="P41" s="493"/>
      <c r="Q41" s="494" t="str">
        <f>IF(①団体情報入力!$D$5="","",①団体情報入力!$D$5)</f>
        <v/>
      </c>
      <c r="R41" s="495"/>
      <c r="S41" s="496"/>
      <c r="T41" s="299"/>
    </row>
    <row r="42" spans="1:20" ht="40.15" customHeight="1">
      <c r="A42" s="295"/>
      <c r="B42" s="281"/>
      <c r="C42" s="282" t="s">
        <v>212</v>
      </c>
      <c r="D42" s="283"/>
      <c r="E42" s="284" t="s">
        <v>213</v>
      </c>
      <c r="F42" s="283" t="s">
        <v>214</v>
      </c>
      <c r="G42" s="285" t="s">
        <v>215</v>
      </c>
      <c r="H42" s="285"/>
      <c r="I42" s="286" t="s">
        <v>216</v>
      </c>
      <c r="J42" s="259"/>
      <c r="K42" s="295"/>
      <c r="L42" s="281"/>
      <c r="M42" s="282" t="s">
        <v>212</v>
      </c>
      <c r="N42" s="283"/>
      <c r="O42" s="284" t="s">
        <v>213</v>
      </c>
      <c r="P42" s="283" t="s">
        <v>214</v>
      </c>
      <c r="Q42" s="285" t="s">
        <v>215</v>
      </c>
      <c r="R42" s="285"/>
      <c r="S42" s="286" t="s">
        <v>216</v>
      </c>
      <c r="T42" s="298"/>
    </row>
    <row r="43" spans="1:20" ht="40.15" customHeight="1">
      <c r="A43" s="295"/>
      <c r="B43" s="291" t="s">
        <v>217</v>
      </c>
      <c r="C43" s="485"/>
      <c r="D43" s="485"/>
      <c r="E43" s="476"/>
      <c r="F43" s="478"/>
      <c r="G43" s="480" t="s">
        <v>316</v>
      </c>
      <c r="H43" s="480"/>
      <c r="I43" s="481"/>
      <c r="J43" s="199"/>
      <c r="K43" s="295"/>
      <c r="L43" s="291" t="s">
        <v>217</v>
      </c>
      <c r="M43" s="485"/>
      <c r="N43" s="485"/>
      <c r="O43" s="476"/>
      <c r="P43" s="478"/>
      <c r="Q43" s="480" t="s">
        <v>316</v>
      </c>
      <c r="R43" s="480"/>
      <c r="S43" s="481"/>
      <c r="T43" s="298"/>
    </row>
    <row r="44" spans="1:20" ht="40.15" customHeight="1" thickBot="1">
      <c r="A44" s="295"/>
      <c r="B44" s="290" t="s">
        <v>219</v>
      </c>
      <c r="C44" s="486"/>
      <c r="D44" s="486"/>
      <c r="E44" s="477"/>
      <c r="F44" s="479"/>
      <c r="G44" s="483" t="str">
        <f>IF(②選手情報入力!J16="","",②選手情報入力!J16)</f>
        <v/>
      </c>
      <c r="H44" s="484"/>
      <c r="I44" s="482"/>
      <c r="J44" s="199"/>
      <c r="K44" s="295"/>
      <c r="L44" s="290" t="s">
        <v>219</v>
      </c>
      <c r="M44" s="486"/>
      <c r="N44" s="486"/>
      <c r="O44" s="477"/>
      <c r="P44" s="479"/>
      <c r="Q44" s="483" t="str">
        <f>IF(②選手情報入力!J17="","",②選手情報入力!J17)</f>
        <v/>
      </c>
      <c r="R44" s="484"/>
      <c r="S44" s="482"/>
      <c r="T44" s="298"/>
    </row>
    <row r="45" spans="1:20" ht="19.899999999999999" customHeight="1">
      <c r="A45" s="295"/>
      <c r="B45" s="264" t="s">
        <v>220</v>
      </c>
      <c r="C45" s="265"/>
      <c r="D45" s="265"/>
      <c r="E45" s="265"/>
      <c r="F45" s="265"/>
      <c r="G45" s="266"/>
      <c r="H45" s="266"/>
      <c r="I45" s="180"/>
      <c r="J45" s="200"/>
      <c r="K45" s="295"/>
      <c r="L45" s="264" t="s">
        <v>220</v>
      </c>
      <c r="M45" s="265"/>
      <c r="N45" s="265"/>
      <c r="O45" s="265"/>
      <c r="P45" s="265"/>
      <c r="Q45" s="266"/>
      <c r="R45" s="266"/>
      <c r="S45" s="180"/>
      <c r="T45" s="298"/>
    </row>
    <row r="46" spans="1:20" ht="19.899999999999999" customHeight="1">
      <c r="A46" s="295"/>
      <c r="B46" s="264" t="s">
        <v>221</v>
      </c>
      <c r="C46" s="265"/>
      <c r="D46" s="265"/>
      <c r="E46" s="265"/>
      <c r="F46" s="265"/>
      <c r="G46" s="266"/>
      <c r="H46" s="266"/>
      <c r="I46" s="180"/>
      <c r="J46" s="200"/>
      <c r="K46" s="295"/>
      <c r="L46" s="264" t="s">
        <v>221</v>
      </c>
      <c r="M46" s="265"/>
      <c r="N46" s="265"/>
      <c r="O46" s="265"/>
      <c r="P46" s="265"/>
      <c r="Q46" s="266"/>
      <c r="R46" s="266"/>
      <c r="S46" s="180"/>
      <c r="T46" s="298"/>
    </row>
    <row r="47" spans="1:20" ht="19.899999999999999" customHeight="1">
      <c r="A47" s="295"/>
      <c r="B47" s="262" t="s">
        <v>222</v>
      </c>
      <c r="C47" s="265"/>
      <c r="D47" s="265"/>
      <c r="E47" s="265"/>
      <c r="F47" s="265"/>
      <c r="G47" s="266"/>
      <c r="H47" s="266"/>
      <c r="I47" s="180"/>
      <c r="J47" s="200"/>
      <c r="K47" s="295"/>
      <c r="L47" s="262" t="s">
        <v>222</v>
      </c>
      <c r="M47" s="265"/>
      <c r="N47" s="265"/>
      <c r="O47" s="265"/>
      <c r="P47" s="265"/>
      <c r="Q47" s="266"/>
      <c r="R47" s="266"/>
      <c r="S47" s="180"/>
      <c r="T47" s="298"/>
    </row>
    <row r="48" spans="1:20" ht="19.899999999999999" customHeight="1">
      <c r="A48" s="297"/>
      <c r="B48" s="267" t="s">
        <v>370</v>
      </c>
      <c r="C48" s="268"/>
      <c r="D48" s="268"/>
      <c r="E48" s="268"/>
      <c r="F48" s="268"/>
      <c r="G48" s="269"/>
      <c r="H48" s="269"/>
      <c r="I48" s="270"/>
      <c r="J48" s="271"/>
      <c r="K48" s="297"/>
      <c r="L48" s="267" t="s">
        <v>370</v>
      </c>
      <c r="M48" s="268"/>
      <c r="N48" s="268"/>
      <c r="O48" s="268"/>
      <c r="P48" s="268"/>
      <c r="Q48" s="269"/>
      <c r="R48" s="269"/>
      <c r="S48" s="270"/>
      <c r="T48" s="301"/>
    </row>
    <row r="49" spans="1:20" ht="40.15" customHeight="1">
      <c r="A49" s="295"/>
      <c r="B49" s="272"/>
      <c r="C49" s="273"/>
      <c r="D49" s="273"/>
      <c r="E49" s="273"/>
      <c r="F49" s="273"/>
      <c r="G49" s="274"/>
      <c r="H49" s="274"/>
      <c r="I49" s="275"/>
      <c r="J49" s="276"/>
      <c r="K49" s="295"/>
      <c r="L49" s="272"/>
      <c r="M49" s="273"/>
      <c r="N49" s="273"/>
      <c r="O49" s="273"/>
      <c r="P49" s="273"/>
      <c r="Q49" s="274"/>
      <c r="R49" s="274"/>
      <c r="S49" s="275"/>
      <c r="T49" s="298"/>
    </row>
    <row r="50" spans="1:20" ht="40.15" customHeight="1" thickBot="1">
      <c r="A50" s="295"/>
      <c r="B50" s="178" t="s">
        <v>290</v>
      </c>
      <c r="C50" s="490" t="s">
        <v>368</v>
      </c>
      <c r="D50" s="490"/>
      <c r="E50" s="490"/>
      <c r="F50" s="490"/>
      <c r="G50" s="490"/>
      <c r="H50" s="263"/>
      <c r="I50" s="179" t="s">
        <v>208</v>
      </c>
      <c r="J50" s="198"/>
      <c r="K50" s="295"/>
      <c r="L50" s="178" t="s">
        <v>323</v>
      </c>
      <c r="M50" s="490" t="s">
        <v>368</v>
      </c>
      <c r="N50" s="490"/>
      <c r="O50" s="490"/>
      <c r="P50" s="490"/>
      <c r="Q50" s="490"/>
      <c r="R50" s="263"/>
      <c r="S50" s="179" t="s">
        <v>208</v>
      </c>
      <c r="T50" s="298"/>
    </row>
    <row r="51" spans="1:20" s="278" customFormat="1" ht="40.15" customHeight="1" thickBot="1">
      <c r="A51" s="296"/>
      <c r="B51" s="280" t="s">
        <v>209</v>
      </c>
      <c r="C51" s="491" t="str">
        <f>IF(②選手情報入力!I18="","",②選手情報入力!I18)</f>
        <v/>
      </c>
      <c r="D51" s="491"/>
      <c r="E51" s="491"/>
      <c r="F51" s="491"/>
      <c r="G51" s="491"/>
      <c r="H51" s="491"/>
      <c r="I51" s="492"/>
      <c r="J51" s="293"/>
      <c r="K51" s="296"/>
      <c r="L51" s="280" t="s">
        <v>209</v>
      </c>
      <c r="M51" s="491" t="str">
        <f>IF(②選手情報入力!I19="","",②選手情報入力!I19)</f>
        <v/>
      </c>
      <c r="N51" s="491"/>
      <c r="O51" s="491"/>
      <c r="P51" s="491"/>
      <c r="Q51" s="491"/>
      <c r="R51" s="491"/>
      <c r="S51" s="492"/>
      <c r="T51" s="299"/>
    </row>
    <row r="52" spans="1:20" s="278" customFormat="1" ht="40.15" customHeight="1">
      <c r="A52" s="296"/>
      <c r="B52" s="287" t="s">
        <v>5</v>
      </c>
      <c r="C52" s="288" t="s">
        <v>210</v>
      </c>
      <c r="D52" s="487" t="str">
        <f>IF(②選手情報入力!$E$18="","",②選手情報入力!$E$18)</f>
        <v/>
      </c>
      <c r="E52" s="487"/>
      <c r="F52" s="487"/>
      <c r="G52" s="488" t="s">
        <v>315</v>
      </c>
      <c r="H52" s="488"/>
      <c r="I52" s="489"/>
      <c r="J52" s="292"/>
      <c r="K52" s="296"/>
      <c r="L52" s="287" t="s">
        <v>5</v>
      </c>
      <c r="M52" s="288" t="s">
        <v>210</v>
      </c>
      <c r="N52" s="487" t="str">
        <f>IF(②選手情報入力!$E$19="","",②選手情報入力!$E$19)</f>
        <v/>
      </c>
      <c r="O52" s="487"/>
      <c r="P52" s="487"/>
      <c r="Q52" s="488" t="s">
        <v>315</v>
      </c>
      <c r="R52" s="488"/>
      <c r="S52" s="489"/>
      <c r="T52" s="299"/>
    </row>
    <row r="53" spans="1:20" s="278" customFormat="1" ht="40.15" customHeight="1" thickBot="1">
      <c r="A53" s="296"/>
      <c r="B53" s="302" t="str">
        <f>IF(②選手情報入力!$C$18="","",②選手情報入力!$C$18)</f>
        <v/>
      </c>
      <c r="C53" s="289" t="s">
        <v>211</v>
      </c>
      <c r="D53" s="493" t="str">
        <f>IF(②選手情報入力!$D$18="","",②選手情報入力!$D$18)</f>
        <v/>
      </c>
      <c r="E53" s="493"/>
      <c r="F53" s="493"/>
      <c r="G53" s="494" t="str">
        <f>IF(①団体情報入力!$D$5="","",①団体情報入力!$D$5)</f>
        <v/>
      </c>
      <c r="H53" s="495"/>
      <c r="I53" s="496"/>
      <c r="J53" s="279"/>
      <c r="K53" s="296"/>
      <c r="L53" s="302" t="str">
        <f>IF(②選手情報入力!$C$19="","",②選手情報入力!$C$19)</f>
        <v/>
      </c>
      <c r="M53" s="289" t="s">
        <v>211</v>
      </c>
      <c r="N53" s="493" t="str">
        <f>IF(②選手情報入力!$D$19="","",②選手情報入力!$D$19)</f>
        <v/>
      </c>
      <c r="O53" s="493"/>
      <c r="P53" s="493"/>
      <c r="Q53" s="494" t="str">
        <f>IF(①団体情報入力!$D$5="","",①団体情報入力!$D$5)</f>
        <v/>
      </c>
      <c r="R53" s="495"/>
      <c r="S53" s="496"/>
      <c r="T53" s="299"/>
    </row>
    <row r="54" spans="1:20" ht="40.15" customHeight="1">
      <c r="A54" s="295"/>
      <c r="B54" s="281"/>
      <c r="C54" s="282" t="s">
        <v>212</v>
      </c>
      <c r="D54" s="283"/>
      <c r="E54" s="284" t="s">
        <v>213</v>
      </c>
      <c r="F54" s="283" t="s">
        <v>214</v>
      </c>
      <c r="G54" s="285" t="s">
        <v>215</v>
      </c>
      <c r="H54" s="285"/>
      <c r="I54" s="286" t="s">
        <v>216</v>
      </c>
      <c r="J54" s="259"/>
      <c r="K54" s="295"/>
      <c r="L54" s="281"/>
      <c r="M54" s="282" t="s">
        <v>212</v>
      </c>
      <c r="N54" s="283"/>
      <c r="O54" s="284" t="s">
        <v>213</v>
      </c>
      <c r="P54" s="283" t="s">
        <v>214</v>
      </c>
      <c r="Q54" s="285" t="s">
        <v>215</v>
      </c>
      <c r="R54" s="285"/>
      <c r="S54" s="286" t="s">
        <v>216</v>
      </c>
      <c r="T54" s="298"/>
    </row>
    <row r="55" spans="1:20" ht="40.15" customHeight="1">
      <c r="A55" s="295"/>
      <c r="B55" s="291" t="s">
        <v>217</v>
      </c>
      <c r="C55" s="485"/>
      <c r="D55" s="485"/>
      <c r="E55" s="476"/>
      <c r="F55" s="478"/>
      <c r="G55" s="480" t="s">
        <v>316</v>
      </c>
      <c r="H55" s="480"/>
      <c r="I55" s="481"/>
      <c r="J55" s="199"/>
      <c r="K55" s="295"/>
      <c r="L55" s="291" t="s">
        <v>217</v>
      </c>
      <c r="M55" s="485"/>
      <c r="N55" s="485"/>
      <c r="O55" s="476"/>
      <c r="P55" s="478"/>
      <c r="Q55" s="480" t="s">
        <v>316</v>
      </c>
      <c r="R55" s="480"/>
      <c r="S55" s="481"/>
      <c r="T55" s="298"/>
    </row>
    <row r="56" spans="1:20" ht="40.15" customHeight="1" thickBot="1">
      <c r="A56" s="295"/>
      <c r="B56" s="290" t="s">
        <v>219</v>
      </c>
      <c r="C56" s="486"/>
      <c r="D56" s="486"/>
      <c r="E56" s="477"/>
      <c r="F56" s="479"/>
      <c r="G56" s="483" t="str">
        <f>IF(②選手情報入力!J18="","",②選手情報入力!J18)</f>
        <v/>
      </c>
      <c r="H56" s="484"/>
      <c r="I56" s="482"/>
      <c r="J56" s="199"/>
      <c r="K56" s="295"/>
      <c r="L56" s="290" t="s">
        <v>219</v>
      </c>
      <c r="M56" s="486"/>
      <c r="N56" s="486"/>
      <c r="O56" s="477"/>
      <c r="P56" s="479"/>
      <c r="Q56" s="483" t="str">
        <f>IF(②選手情報入力!J19="","",②選手情報入力!J19)</f>
        <v/>
      </c>
      <c r="R56" s="484"/>
      <c r="S56" s="482"/>
      <c r="T56" s="298"/>
    </row>
    <row r="57" spans="1:20" ht="19.899999999999999" customHeight="1">
      <c r="A57" s="295"/>
      <c r="B57" s="264" t="s">
        <v>220</v>
      </c>
      <c r="C57" s="265"/>
      <c r="D57" s="265"/>
      <c r="E57" s="265"/>
      <c r="F57" s="265"/>
      <c r="G57" s="266"/>
      <c r="H57" s="266"/>
      <c r="I57" s="180"/>
      <c r="J57" s="200"/>
      <c r="K57" s="295"/>
      <c r="L57" s="264" t="s">
        <v>220</v>
      </c>
      <c r="M57" s="265"/>
      <c r="N57" s="265"/>
      <c r="O57" s="265"/>
      <c r="P57" s="265"/>
      <c r="Q57" s="266"/>
      <c r="R57" s="266"/>
      <c r="S57" s="180"/>
      <c r="T57" s="298"/>
    </row>
    <row r="58" spans="1:20" ht="19.899999999999999" customHeight="1">
      <c r="A58" s="295"/>
      <c r="B58" s="264" t="s">
        <v>221</v>
      </c>
      <c r="C58" s="265"/>
      <c r="D58" s="265"/>
      <c r="E58" s="265"/>
      <c r="F58" s="265"/>
      <c r="G58" s="266"/>
      <c r="H58" s="266"/>
      <c r="I58" s="180"/>
      <c r="J58" s="200"/>
      <c r="K58" s="295"/>
      <c r="L58" s="264" t="s">
        <v>221</v>
      </c>
      <c r="M58" s="265"/>
      <c r="N58" s="265"/>
      <c r="O58" s="265"/>
      <c r="P58" s="265"/>
      <c r="Q58" s="266"/>
      <c r="R58" s="266"/>
      <c r="S58" s="180"/>
      <c r="T58" s="298"/>
    </row>
    <row r="59" spans="1:20" ht="19.899999999999999" customHeight="1">
      <c r="A59" s="295"/>
      <c r="B59" s="262" t="s">
        <v>222</v>
      </c>
      <c r="C59" s="265"/>
      <c r="D59" s="265"/>
      <c r="E59" s="265"/>
      <c r="F59" s="265"/>
      <c r="G59" s="266"/>
      <c r="H59" s="266"/>
      <c r="I59" s="180"/>
      <c r="J59" s="200"/>
      <c r="K59" s="295"/>
      <c r="L59" s="262" t="s">
        <v>222</v>
      </c>
      <c r="M59" s="265"/>
      <c r="N59" s="265"/>
      <c r="O59" s="265"/>
      <c r="P59" s="265"/>
      <c r="Q59" s="266"/>
      <c r="R59" s="266"/>
      <c r="S59" s="180"/>
      <c r="T59" s="298"/>
    </row>
    <row r="60" spans="1:20" ht="19.899999999999999" customHeight="1">
      <c r="A60" s="297"/>
      <c r="B60" s="267" t="s">
        <v>370</v>
      </c>
      <c r="C60" s="268"/>
      <c r="D60" s="268"/>
      <c r="E60" s="268"/>
      <c r="F60" s="268"/>
      <c r="G60" s="269"/>
      <c r="H60" s="269"/>
      <c r="I60" s="270"/>
      <c r="J60" s="271"/>
      <c r="K60" s="297"/>
      <c r="L60" s="267" t="s">
        <v>370</v>
      </c>
      <c r="M60" s="268"/>
      <c r="N60" s="268"/>
      <c r="O60" s="268"/>
      <c r="P60" s="268"/>
      <c r="Q60" s="269"/>
      <c r="R60" s="269"/>
      <c r="S60" s="270"/>
      <c r="T60" s="301"/>
    </row>
    <row r="61" spans="1:20" ht="40.15" customHeight="1">
      <c r="A61" s="295"/>
      <c r="B61" s="272"/>
      <c r="C61" s="273"/>
      <c r="D61" s="273"/>
      <c r="E61" s="273"/>
      <c r="F61" s="273"/>
      <c r="G61" s="274"/>
      <c r="H61" s="274"/>
      <c r="I61" s="275"/>
      <c r="J61" s="276"/>
      <c r="K61" s="295"/>
      <c r="L61" s="272"/>
      <c r="M61" s="273"/>
      <c r="N61" s="273"/>
      <c r="O61" s="273"/>
      <c r="P61" s="273"/>
      <c r="Q61" s="274"/>
      <c r="R61" s="274"/>
      <c r="S61" s="275"/>
      <c r="T61" s="298"/>
    </row>
    <row r="62" spans="1:20" ht="40.15" customHeight="1" thickBot="1">
      <c r="A62" s="295"/>
      <c r="B62" s="178" t="s">
        <v>324</v>
      </c>
      <c r="C62" s="490" t="s">
        <v>368</v>
      </c>
      <c r="D62" s="490"/>
      <c r="E62" s="490"/>
      <c r="F62" s="490"/>
      <c r="G62" s="490"/>
      <c r="H62" s="263"/>
      <c r="I62" s="179" t="s">
        <v>208</v>
      </c>
      <c r="J62" s="198"/>
      <c r="K62" s="295"/>
      <c r="L62" s="178" t="s">
        <v>325</v>
      </c>
      <c r="M62" s="490" t="s">
        <v>368</v>
      </c>
      <c r="N62" s="490"/>
      <c r="O62" s="490"/>
      <c r="P62" s="490"/>
      <c r="Q62" s="490"/>
      <c r="R62" s="263"/>
      <c r="S62" s="179" t="s">
        <v>208</v>
      </c>
      <c r="T62" s="298"/>
    </row>
    <row r="63" spans="1:20" s="278" customFormat="1" ht="40.15" customHeight="1" thickBot="1">
      <c r="A63" s="296"/>
      <c r="B63" s="280" t="s">
        <v>209</v>
      </c>
      <c r="C63" s="491" t="str">
        <f>IF(②選手情報入力!I20="","",②選手情報入力!I20)</f>
        <v/>
      </c>
      <c r="D63" s="491"/>
      <c r="E63" s="491"/>
      <c r="F63" s="491"/>
      <c r="G63" s="491"/>
      <c r="H63" s="491"/>
      <c r="I63" s="492"/>
      <c r="J63" s="293"/>
      <c r="K63" s="296"/>
      <c r="L63" s="280" t="s">
        <v>209</v>
      </c>
      <c r="M63" s="491" t="str">
        <f>IF(②選手情報入力!I21="","",②選手情報入力!I21)</f>
        <v/>
      </c>
      <c r="N63" s="491"/>
      <c r="O63" s="491"/>
      <c r="P63" s="491"/>
      <c r="Q63" s="491"/>
      <c r="R63" s="491"/>
      <c r="S63" s="492"/>
      <c r="T63" s="299"/>
    </row>
    <row r="64" spans="1:20" s="278" customFormat="1" ht="40.15" customHeight="1">
      <c r="A64" s="296"/>
      <c r="B64" s="287" t="s">
        <v>5</v>
      </c>
      <c r="C64" s="288" t="s">
        <v>210</v>
      </c>
      <c r="D64" s="487" t="str">
        <f>IF(②選手情報入力!$E$20="","",②選手情報入力!$E$20)</f>
        <v/>
      </c>
      <c r="E64" s="487"/>
      <c r="F64" s="487"/>
      <c r="G64" s="488" t="s">
        <v>315</v>
      </c>
      <c r="H64" s="488"/>
      <c r="I64" s="489"/>
      <c r="J64" s="292"/>
      <c r="K64" s="296"/>
      <c r="L64" s="287" t="s">
        <v>5</v>
      </c>
      <c r="M64" s="288" t="s">
        <v>210</v>
      </c>
      <c r="N64" s="487" t="str">
        <f>IF(②選手情報入力!$E$21="","",②選手情報入力!$E$21)</f>
        <v/>
      </c>
      <c r="O64" s="487"/>
      <c r="P64" s="487"/>
      <c r="Q64" s="488" t="s">
        <v>315</v>
      </c>
      <c r="R64" s="488"/>
      <c r="S64" s="489"/>
      <c r="T64" s="299"/>
    </row>
    <row r="65" spans="1:20" s="278" customFormat="1" ht="40.15" customHeight="1" thickBot="1">
      <c r="A65" s="296"/>
      <c r="B65" s="302" t="str">
        <f>IF(②選手情報入力!$C$20="","",②選手情報入力!$C$20)</f>
        <v/>
      </c>
      <c r="C65" s="289" t="s">
        <v>211</v>
      </c>
      <c r="D65" s="493" t="str">
        <f>IF(②選手情報入力!$D$20="","",②選手情報入力!$D$20)</f>
        <v/>
      </c>
      <c r="E65" s="493"/>
      <c r="F65" s="493"/>
      <c r="G65" s="494" t="str">
        <f>IF(①団体情報入力!$D$5="","",①団体情報入力!$D$5)</f>
        <v/>
      </c>
      <c r="H65" s="495"/>
      <c r="I65" s="496"/>
      <c r="J65" s="279"/>
      <c r="K65" s="296"/>
      <c r="L65" s="302" t="str">
        <f>IF(②選手情報入力!$C$21="","",②選手情報入力!$C$21)</f>
        <v/>
      </c>
      <c r="M65" s="289" t="s">
        <v>211</v>
      </c>
      <c r="N65" s="493" t="str">
        <f>IF(②選手情報入力!$D$21="","",②選手情報入力!$D$21)</f>
        <v/>
      </c>
      <c r="O65" s="493"/>
      <c r="P65" s="493"/>
      <c r="Q65" s="494" t="str">
        <f>IF(①団体情報入力!$D$5="","",①団体情報入力!$D$5)</f>
        <v/>
      </c>
      <c r="R65" s="495"/>
      <c r="S65" s="496"/>
      <c r="T65" s="299"/>
    </row>
    <row r="66" spans="1:20" ht="40.15" customHeight="1">
      <c r="A66" s="295"/>
      <c r="B66" s="281"/>
      <c r="C66" s="282" t="s">
        <v>212</v>
      </c>
      <c r="D66" s="283"/>
      <c r="E66" s="284" t="s">
        <v>213</v>
      </c>
      <c r="F66" s="283" t="s">
        <v>214</v>
      </c>
      <c r="G66" s="285" t="s">
        <v>215</v>
      </c>
      <c r="H66" s="285"/>
      <c r="I66" s="286" t="s">
        <v>216</v>
      </c>
      <c r="J66" s="259"/>
      <c r="K66" s="295"/>
      <c r="L66" s="281"/>
      <c r="M66" s="282" t="s">
        <v>212</v>
      </c>
      <c r="N66" s="283"/>
      <c r="O66" s="284" t="s">
        <v>213</v>
      </c>
      <c r="P66" s="283" t="s">
        <v>214</v>
      </c>
      <c r="Q66" s="285" t="s">
        <v>215</v>
      </c>
      <c r="R66" s="285"/>
      <c r="S66" s="286" t="s">
        <v>216</v>
      </c>
      <c r="T66" s="298"/>
    </row>
    <row r="67" spans="1:20" ht="40.15" customHeight="1">
      <c r="A67" s="295"/>
      <c r="B67" s="291" t="s">
        <v>217</v>
      </c>
      <c r="C67" s="485"/>
      <c r="D67" s="485"/>
      <c r="E67" s="476"/>
      <c r="F67" s="478"/>
      <c r="G67" s="480" t="s">
        <v>316</v>
      </c>
      <c r="H67" s="480"/>
      <c r="I67" s="481"/>
      <c r="J67" s="199"/>
      <c r="K67" s="295"/>
      <c r="L67" s="291" t="s">
        <v>217</v>
      </c>
      <c r="M67" s="485"/>
      <c r="N67" s="485"/>
      <c r="O67" s="476"/>
      <c r="P67" s="478"/>
      <c r="Q67" s="480" t="s">
        <v>316</v>
      </c>
      <c r="R67" s="480"/>
      <c r="S67" s="481"/>
      <c r="T67" s="298"/>
    </row>
    <row r="68" spans="1:20" ht="40.15" customHeight="1" thickBot="1">
      <c r="A68" s="295"/>
      <c r="B68" s="290" t="s">
        <v>219</v>
      </c>
      <c r="C68" s="486"/>
      <c r="D68" s="486"/>
      <c r="E68" s="477"/>
      <c r="F68" s="479"/>
      <c r="G68" s="483" t="str">
        <f>IF(②選手情報入力!J20="","",②選手情報入力!J20)</f>
        <v/>
      </c>
      <c r="H68" s="484"/>
      <c r="I68" s="482"/>
      <c r="J68" s="199"/>
      <c r="K68" s="295"/>
      <c r="L68" s="290" t="s">
        <v>219</v>
      </c>
      <c r="M68" s="486"/>
      <c r="N68" s="486"/>
      <c r="O68" s="477"/>
      <c r="P68" s="479"/>
      <c r="Q68" s="483" t="str">
        <f>IF(②選手情報入力!J21="","",②選手情報入力!J21)</f>
        <v/>
      </c>
      <c r="R68" s="484"/>
      <c r="S68" s="482"/>
      <c r="T68" s="298"/>
    </row>
    <row r="69" spans="1:20" ht="19.899999999999999" customHeight="1">
      <c r="A69" s="295"/>
      <c r="B69" s="264" t="s">
        <v>220</v>
      </c>
      <c r="C69" s="265"/>
      <c r="D69" s="265"/>
      <c r="E69" s="265"/>
      <c r="F69" s="265"/>
      <c r="G69" s="266"/>
      <c r="H69" s="266"/>
      <c r="I69" s="180"/>
      <c r="J69" s="200"/>
      <c r="K69" s="295"/>
      <c r="L69" s="264" t="s">
        <v>220</v>
      </c>
      <c r="M69" s="265"/>
      <c r="N69" s="265"/>
      <c r="O69" s="265"/>
      <c r="P69" s="265"/>
      <c r="Q69" s="266"/>
      <c r="R69" s="266"/>
      <c r="S69" s="180"/>
      <c r="T69" s="298"/>
    </row>
    <row r="70" spans="1:20" ht="19.899999999999999" customHeight="1">
      <c r="A70" s="295"/>
      <c r="B70" s="264" t="s">
        <v>221</v>
      </c>
      <c r="C70" s="265"/>
      <c r="D70" s="265"/>
      <c r="E70" s="265"/>
      <c r="F70" s="265"/>
      <c r="G70" s="266"/>
      <c r="H70" s="266"/>
      <c r="I70" s="180"/>
      <c r="J70" s="200"/>
      <c r="K70" s="295"/>
      <c r="L70" s="264" t="s">
        <v>221</v>
      </c>
      <c r="M70" s="265"/>
      <c r="N70" s="265"/>
      <c r="O70" s="265"/>
      <c r="P70" s="265"/>
      <c r="Q70" s="266"/>
      <c r="R70" s="266"/>
      <c r="S70" s="180"/>
      <c r="T70" s="298"/>
    </row>
    <row r="71" spans="1:20" ht="19.899999999999999" customHeight="1">
      <c r="A71" s="295"/>
      <c r="B71" s="262" t="s">
        <v>222</v>
      </c>
      <c r="C71" s="265"/>
      <c r="D71" s="265"/>
      <c r="E71" s="265"/>
      <c r="F71" s="265"/>
      <c r="G71" s="266"/>
      <c r="H71" s="266"/>
      <c r="I71" s="180"/>
      <c r="J71" s="200"/>
      <c r="K71" s="295"/>
      <c r="L71" s="262" t="s">
        <v>222</v>
      </c>
      <c r="M71" s="265"/>
      <c r="N71" s="265"/>
      <c r="O71" s="265"/>
      <c r="P71" s="265"/>
      <c r="Q71" s="266"/>
      <c r="R71" s="266"/>
      <c r="S71" s="180"/>
      <c r="T71" s="298"/>
    </row>
    <row r="72" spans="1:20" ht="19.899999999999999" customHeight="1">
      <c r="A72" s="297"/>
      <c r="B72" s="267" t="s">
        <v>370</v>
      </c>
      <c r="C72" s="268"/>
      <c r="D72" s="268"/>
      <c r="E72" s="268"/>
      <c r="F72" s="268"/>
      <c r="G72" s="269"/>
      <c r="H72" s="269"/>
      <c r="I72" s="270"/>
      <c r="J72" s="271"/>
      <c r="K72" s="297"/>
      <c r="L72" s="267" t="s">
        <v>370</v>
      </c>
      <c r="M72" s="268"/>
      <c r="N72" s="268"/>
      <c r="O72" s="268"/>
      <c r="P72" s="268"/>
      <c r="Q72" s="269"/>
      <c r="R72" s="269"/>
      <c r="S72" s="270"/>
      <c r="T72" s="301"/>
    </row>
    <row r="73" spans="1:20" ht="40.15" customHeight="1">
      <c r="A73" s="294"/>
      <c r="B73" s="260"/>
      <c r="C73" s="260"/>
      <c r="D73" s="260"/>
      <c r="E73" s="260"/>
      <c r="F73" s="260"/>
      <c r="G73" s="260"/>
      <c r="H73" s="260"/>
      <c r="I73" s="260"/>
      <c r="J73" s="261"/>
      <c r="K73" s="294"/>
      <c r="L73" s="260"/>
      <c r="M73" s="260"/>
      <c r="N73" s="260"/>
      <c r="O73" s="260"/>
      <c r="P73" s="260"/>
      <c r="Q73" s="260"/>
      <c r="R73" s="260"/>
      <c r="S73" s="260"/>
      <c r="T73" s="300"/>
    </row>
    <row r="74" spans="1:20" ht="40.15" customHeight="1" thickBot="1">
      <c r="A74" s="295"/>
      <c r="B74" s="178" t="s">
        <v>291</v>
      </c>
      <c r="C74" s="490" t="s">
        <v>368</v>
      </c>
      <c r="D74" s="490"/>
      <c r="E74" s="490"/>
      <c r="F74" s="490"/>
      <c r="G74" s="490"/>
      <c r="H74" s="263"/>
      <c r="I74" s="257" t="s">
        <v>208</v>
      </c>
      <c r="J74" s="258"/>
      <c r="K74" s="295"/>
      <c r="L74" s="178" t="s">
        <v>292</v>
      </c>
      <c r="M74" s="490" t="s">
        <v>368</v>
      </c>
      <c r="N74" s="490"/>
      <c r="O74" s="490"/>
      <c r="P74" s="490"/>
      <c r="Q74" s="490"/>
      <c r="R74" s="263"/>
      <c r="S74" s="257" t="s">
        <v>208</v>
      </c>
      <c r="T74" s="298"/>
    </row>
    <row r="75" spans="1:20" s="278" customFormat="1" ht="40.15" customHeight="1" thickBot="1">
      <c r="A75" s="296"/>
      <c r="B75" s="280" t="s">
        <v>209</v>
      </c>
      <c r="C75" s="491" t="str">
        <f>IF(②選手情報入力!I22="","",②選手情報入力!I22)</f>
        <v/>
      </c>
      <c r="D75" s="491"/>
      <c r="E75" s="491"/>
      <c r="F75" s="491"/>
      <c r="G75" s="491"/>
      <c r="H75" s="491"/>
      <c r="I75" s="492"/>
      <c r="J75" s="293"/>
      <c r="K75" s="296"/>
      <c r="L75" s="280" t="s">
        <v>209</v>
      </c>
      <c r="M75" s="491" t="str">
        <f>IF(②選手情報入力!I23="","",②選手情報入力!I23)</f>
        <v/>
      </c>
      <c r="N75" s="491"/>
      <c r="O75" s="491"/>
      <c r="P75" s="491"/>
      <c r="Q75" s="491"/>
      <c r="R75" s="491"/>
      <c r="S75" s="492"/>
      <c r="T75" s="299"/>
    </row>
    <row r="76" spans="1:20" s="278" customFormat="1" ht="40.15" customHeight="1">
      <c r="A76" s="296"/>
      <c r="B76" s="287" t="s">
        <v>5</v>
      </c>
      <c r="C76" s="288" t="s">
        <v>210</v>
      </c>
      <c r="D76" s="487" t="str">
        <f>IF(②選手情報入力!$E$22="","",②選手情報入力!$E$22)</f>
        <v/>
      </c>
      <c r="E76" s="487"/>
      <c r="F76" s="487"/>
      <c r="G76" s="488" t="s">
        <v>315</v>
      </c>
      <c r="H76" s="488"/>
      <c r="I76" s="489"/>
      <c r="J76" s="292"/>
      <c r="K76" s="296"/>
      <c r="L76" s="287" t="s">
        <v>5</v>
      </c>
      <c r="M76" s="288" t="s">
        <v>210</v>
      </c>
      <c r="N76" s="487" t="str">
        <f>IF(②選手情報入力!$E$23="","",②選手情報入力!$E$23)</f>
        <v/>
      </c>
      <c r="O76" s="487"/>
      <c r="P76" s="487"/>
      <c r="Q76" s="488" t="s">
        <v>315</v>
      </c>
      <c r="R76" s="488"/>
      <c r="S76" s="489"/>
      <c r="T76" s="299"/>
    </row>
    <row r="77" spans="1:20" s="278" customFormat="1" ht="40.15" customHeight="1" thickBot="1">
      <c r="A77" s="296"/>
      <c r="B77" s="302" t="str">
        <f>IF(②選手情報入力!$C$22="","",②選手情報入力!$C$22)</f>
        <v/>
      </c>
      <c r="C77" s="289" t="s">
        <v>211</v>
      </c>
      <c r="D77" s="493" t="str">
        <f>IF(②選手情報入力!$D$22="","",②選手情報入力!$D$22)</f>
        <v/>
      </c>
      <c r="E77" s="493"/>
      <c r="F77" s="493"/>
      <c r="G77" s="494" t="str">
        <f>IF(①団体情報入力!$D$5="","",①団体情報入力!$D$5)</f>
        <v/>
      </c>
      <c r="H77" s="495"/>
      <c r="I77" s="496"/>
      <c r="J77" s="279"/>
      <c r="K77" s="296"/>
      <c r="L77" s="302" t="str">
        <f>IF(②選手情報入力!$C$23="","",②選手情報入力!$C$23)</f>
        <v/>
      </c>
      <c r="M77" s="289" t="s">
        <v>211</v>
      </c>
      <c r="N77" s="493" t="str">
        <f>IF(②選手情報入力!$D$23="","",②選手情報入力!$D$23)</f>
        <v/>
      </c>
      <c r="O77" s="493"/>
      <c r="P77" s="493"/>
      <c r="Q77" s="494" t="str">
        <f>IF(①団体情報入力!$D$5="","",①団体情報入力!$D$5)</f>
        <v/>
      </c>
      <c r="R77" s="495"/>
      <c r="S77" s="496"/>
      <c r="T77" s="299"/>
    </row>
    <row r="78" spans="1:20" ht="40.15" customHeight="1">
      <c r="A78" s="295"/>
      <c r="B78" s="281"/>
      <c r="C78" s="282" t="s">
        <v>212</v>
      </c>
      <c r="D78" s="283"/>
      <c r="E78" s="284" t="s">
        <v>213</v>
      </c>
      <c r="F78" s="283" t="s">
        <v>214</v>
      </c>
      <c r="G78" s="285" t="s">
        <v>215</v>
      </c>
      <c r="H78" s="285"/>
      <c r="I78" s="286" t="s">
        <v>216</v>
      </c>
      <c r="J78" s="259"/>
      <c r="K78" s="295"/>
      <c r="L78" s="281"/>
      <c r="M78" s="282" t="s">
        <v>212</v>
      </c>
      <c r="N78" s="283"/>
      <c r="O78" s="284" t="s">
        <v>213</v>
      </c>
      <c r="P78" s="283" t="s">
        <v>214</v>
      </c>
      <c r="Q78" s="285" t="s">
        <v>215</v>
      </c>
      <c r="R78" s="285"/>
      <c r="S78" s="286" t="s">
        <v>216</v>
      </c>
      <c r="T78" s="298"/>
    </row>
    <row r="79" spans="1:20" ht="40.15" customHeight="1">
      <c r="A79" s="295"/>
      <c r="B79" s="291" t="s">
        <v>217</v>
      </c>
      <c r="C79" s="485"/>
      <c r="D79" s="485"/>
      <c r="E79" s="476"/>
      <c r="F79" s="478"/>
      <c r="G79" s="480" t="s">
        <v>327</v>
      </c>
      <c r="H79" s="480"/>
      <c r="I79" s="481"/>
      <c r="J79" s="199"/>
      <c r="K79" s="295"/>
      <c r="L79" s="291" t="s">
        <v>217</v>
      </c>
      <c r="M79" s="485"/>
      <c r="N79" s="485"/>
      <c r="O79" s="476"/>
      <c r="P79" s="478"/>
      <c r="Q79" s="480" t="s">
        <v>218</v>
      </c>
      <c r="R79" s="480"/>
      <c r="S79" s="481"/>
      <c r="T79" s="298"/>
    </row>
    <row r="80" spans="1:20" ht="40.15" customHeight="1" thickBot="1">
      <c r="A80" s="295"/>
      <c r="B80" s="290" t="s">
        <v>219</v>
      </c>
      <c r="C80" s="486"/>
      <c r="D80" s="486"/>
      <c r="E80" s="477"/>
      <c r="F80" s="479"/>
      <c r="G80" s="483" t="str">
        <f>IF(②選手情報入力!J22="","",②選手情報入力!J22)</f>
        <v/>
      </c>
      <c r="H80" s="484"/>
      <c r="I80" s="482"/>
      <c r="J80" s="199"/>
      <c r="K80" s="295"/>
      <c r="L80" s="290" t="s">
        <v>219</v>
      </c>
      <c r="M80" s="486"/>
      <c r="N80" s="486"/>
      <c r="O80" s="477"/>
      <c r="P80" s="479"/>
      <c r="Q80" s="483" t="str">
        <f>IF(②選手情報入力!J23="","",②選手情報入力!J23)</f>
        <v/>
      </c>
      <c r="R80" s="484"/>
      <c r="S80" s="482"/>
      <c r="T80" s="298"/>
    </row>
    <row r="81" spans="1:20" ht="19.899999999999999" customHeight="1">
      <c r="A81" s="295"/>
      <c r="B81" s="264" t="s">
        <v>220</v>
      </c>
      <c r="C81" s="265"/>
      <c r="D81" s="265"/>
      <c r="E81" s="265"/>
      <c r="F81" s="265"/>
      <c r="G81" s="266"/>
      <c r="H81" s="266"/>
      <c r="I81" s="180"/>
      <c r="J81" s="200"/>
      <c r="K81" s="295"/>
      <c r="L81" s="264" t="s">
        <v>220</v>
      </c>
      <c r="M81" s="265"/>
      <c r="N81" s="265"/>
      <c r="O81" s="265"/>
      <c r="P81" s="265"/>
      <c r="Q81" s="266"/>
      <c r="R81" s="266"/>
      <c r="S81" s="180"/>
      <c r="T81" s="298"/>
    </row>
    <row r="82" spans="1:20" ht="19.899999999999999" customHeight="1">
      <c r="A82" s="295"/>
      <c r="B82" s="264" t="s">
        <v>221</v>
      </c>
      <c r="C82" s="265"/>
      <c r="D82" s="265"/>
      <c r="E82" s="265"/>
      <c r="F82" s="265"/>
      <c r="G82" s="266"/>
      <c r="H82" s="266"/>
      <c r="I82" s="180"/>
      <c r="J82" s="200"/>
      <c r="K82" s="295"/>
      <c r="L82" s="264" t="s">
        <v>221</v>
      </c>
      <c r="M82" s="265"/>
      <c r="N82" s="265"/>
      <c r="O82" s="265"/>
      <c r="P82" s="265"/>
      <c r="Q82" s="266"/>
      <c r="R82" s="266"/>
      <c r="S82" s="180"/>
      <c r="T82" s="298"/>
    </row>
    <row r="83" spans="1:20" ht="19.899999999999999" customHeight="1">
      <c r="A83" s="295"/>
      <c r="B83" s="262" t="s">
        <v>222</v>
      </c>
      <c r="C83" s="265"/>
      <c r="D83" s="265"/>
      <c r="E83" s="265"/>
      <c r="F83" s="265"/>
      <c r="G83" s="266"/>
      <c r="H83" s="266"/>
      <c r="I83" s="180"/>
      <c r="J83" s="200"/>
      <c r="K83" s="295"/>
      <c r="L83" s="262" t="s">
        <v>222</v>
      </c>
      <c r="M83" s="265"/>
      <c r="N83" s="265"/>
      <c r="O83" s="265"/>
      <c r="P83" s="265"/>
      <c r="Q83" s="266"/>
      <c r="R83" s="266"/>
      <c r="S83" s="180"/>
      <c r="T83" s="298"/>
    </row>
    <row r="84" spans="1:20" ht="19.899999999999999" customHeight="1">
      <c r="A84" s="297"/>
      <c r="B84" s="267" t="s">
        <v>370</v>
      </c>
      <c r="C84" s="268"/>
      <c r="D84" s="268"/>
      <c r="E84" s="268"/>
      <c r="F84" s="268"/>
      <c r="G84" s="269"/>
      <c r="H84" s="269"/>
      <c r="I84" s="270"/>
      <c r="J84" s="271"/>
      <c r="K84" s="297"/>
      <c r="L84" s="267" t="s">
        <v>370</v>
      </c>
      <c r="M84" s="268"/>
      <c r="N84" s="268"/>
      <c r="O84" s="268"/>
      <c r="P84" s="268"/>
      <c r="Q84" s="269"/>
      <c r="R84" s="269"/>
      <c r="S84" s="270"/>
      <c r="T84" s="301"/>
    </row>
    <row r="85" spans="1:20" ht="40.15" customHeight="1">
      <c r="A85" s="295"/>
      <c r="B85" s="272"/>
      <c r="C85" s="273"/>
      <c r="D85" s="273"/>
      <c r="E85" s="273"/>
      <c r="F85" s="273"/>
      <c r="G85" s="274"/>
      <c r="H85" s="274"/>
      <c r="I85" s="275"/>
      <c r="J85" s="276"/>
      <c r="K85" s="295"/>
      <c r="L85" s="272"/>
      <c r="M85" s="273"/>
      <c r="N85" s="273"/>
      <c r="O85" s="273"/>
      <c r="P85" s="273"/>
      <c r="Q85" s="274"/>
      <c r="R85" s="274"/>
      <c r="S85" s="275"/>
      <c r="T85" s="298"/>
    </row>
    <row r="86" spans="1:20" ht="40.15" customHeight="1" thickBot="1">
      <c r="A86" s="295"/>
      <c r="B86" s="178" t="s">
        <v>318</v>
      </c>
      <c r="C86" s="490" t="s">
        <v>368</v>
      </c>
      <c r="D86" s="490"/>
      <c r="E86" s="490"/>
      <c r="F86" s="490"/>
      <c r="G86" s="490"/>
      <c r="H86" s="263"/>
      <c r="I86" s="179" t="s">
        <v>208</v>
      </c>
      <c r="J86" s="198"/>
      <c r="K86" s="295"/>
      <c r="L86" s="178" t="s">
        <v>328</v>
      </c>
      <c r="M86" s="490" t="s">
        <v>368</v>
      </c>
      <c r="N86" s="490"/>
      <c r="O86" s="490"/>
      <c r="P86" s="490"/>
      <c r="Q86" s="490"/>
      <c r="R86" s="263"/>
      <c r="S86" s="179" t="s">
        <v>208</v>
      </c>
      <c r="T86" s="298"/>
    </row>
    <row r="87" spans="1:20" s="278" customFormat="1" ht="40.15" customHeight="1" thickBot="1">
      <c r="A87" s="296"/>
      <c r="B87" s="280" t="s">
        <v>209</v>
      </c>
      <c r="C87" s="491" t="str">
        <f>IF(②選手情報入力!I24="","",②選手情報入力!I24)</f>
        <v/>
      </c>
      <c r="D87" s="491"/>
      <c r="E87" s="491"/>
      <c r="F87" s="491"/>
      <c r="G87" s="491"/>
      <c r="H87" s="491"/>
      <c r="I87" s="492"/>
      <c r="J87" s="293"/>
      <c r="K87" s="296"/>
      <c r="L87" s="280" t="s">
        <v>209</v>
      </c>
      <c r="M87" s="491" t="str">
        <f>IF(②選手情報入力!I25="","",②選手情報入力!I25)</f>
        <v/>
      </c>
      <c r="N87" s="491"/>
      <c r="O87" s="491"/>
      <c r="P87" s="491"/>
      <c r="Q87" s="491"/>
      <c r="R87" s="491"/>
      <c r="S87" s="492"/>
      <c r="T87" s="299"/>
    </row>
    <row r="88" spans="1:20" s="278" customFormat="1" ht="40.15" customHeight="1">
      <c r="A88" s="296"/>
      <c r="B88" s="287" t="s">
        <v>5</v>
      </c>
      <c r="C88" s="288" t="s">
        <v>210</v>
      </c>
      <c r="D88" s="487" t="str">
        <f>IF(②選手情報入力!$E$24="","",②選手情報入力!$E$24)</f>
        <v/>
      </c>
      <c r="E88" s="487"/>
      <c r="F88" s="487"/>
      <c r="G88" s="488" t="s">
        <v>315</v>
      </c>
      <c r="H88" s="488"/>
      <c r="I88" s="489"/>
      <c r="J88" s="292"/>
      <c r="K88" s="296"/>
      <c r="L88" s="287" t="s">
        <v>5</v>
      </c>
      <c r="M88" s="288" t="s">
        <v>210</v>
      </c>
      <c r="N88" s="487" t="str">
        <f>IF(②選手情報入力!$E$25="","",②選手情報入力!$E$25)</f>
        <v/>
      </c>
      <c r="O88" s="487"/>
      <c r="P88" s="487"/>
      <c r="Q88" s="488" t="s">
        <v>315</v>
      </c>
      <c r="R88" s="488"/>
      <c r="S88" s="489"/>
      <c r="T88" s="299"/>
    </row>
    <row r="89" spans="1:20" s="278" customFormat="1" ht="40.15" customHeight="1" thickBot="1">
      <c r="A89" s="296"/>
      <c r="B89" s="302" t="str">
        <f>IF(②選手情報入力!$C$24="","",②選手情報入力!$C$24)</f>
        <v/>
      </c>
      <c r="C89" s="289" t="s">
        <v>211</v>
      </c>
      <c r="D89" s="493" t="str">
        <f>IF(②選手情報入力!$D$24="","",②選手情報入力!$D$24)</f>
        <v/>
      </c>
      <c r="E89" s="493"/>
      <c r="F89" s="493"/>
      <c r="G89" s="494" t="str">
        <f>IF(①団体情報入力!$D$5="","",①団体情報入力!$D$5)</f>
        <v/>
      </c>
      <c r="H89" s="495"/>
      <c r="I89" s="496"/>
      <c r="J89" s="279"/>
      <c r="K89" s="296"/>
      <c r="L89" s="302" t="str">
        <f>IF(②選手情報入力!$C$25="","",②選手情報入力!$C$25)</f>
        <v/>
      </c>
      <c r="M89" s="289" t="s">
        <v>211</v>
      </c>
      <c r="N89" s="493" t="str">
        <f>IF(②選手情報入力!$D$25="","",②選手情報入力!$D$25)</f>
        <v/>
      </c>
      <c r="O89" s="493"/>
      <c r="P89" s="493"/>
      <c r="Q89" s="494" t="str">
        <f>IF(①団体情報入力!$D$5="","",①団体情報入力!$D$5)</f>
        <v/>
      </c>
      <c r="R89" s="495"/>
      <c r="S89" s="496"/>
      <c r="T89" s="299"/>
    </row>
    <row r="90" spans="1:20" ht="40.15" customHeight="1">
      <c r="A90" s="295"/>
      <c r="B90" s="281"/>
      <c r="C90" s="282" t="s">
        <v>212</v>
      </c>
      <c r="D90" s="283"/>
      <c r="E90" s="284" t="s">
        <v>213</v>
      </c>
      <c r="F90" s="283" t="s">
        <v>214</v>
      </c>
      <c r="G90" s="285" t="s">
        <v>215</v>
      </c>
      <c r="H90" s="285"/>
      <c r="I90" s="286" t="s">
        <v>216</v>
      </c>
      <c r="J90" s="259"/>
      <c r="K90" s="295"/>
      <c r="L90" s="281"/>
      <c r="M90" s="282" t="s">
        <v>212</v>
      </c>
      <c r="N90" s="283"/>
      <c r="O90" s="284" t="s">
        <v>213</v>
      </c>
      <c r="P90" s="283" t="s">
        <v>214</v>
      </c>
      <c r="Q90" s="285" t="s">
        <v>215</v>
      </c>
      <c r="R90" s="285"/>
      <c r="S90" s="286" t="s">
        <v>216</v>
      </c>
      <c r="T90" s="298"/>
    </row>
    <row r="91" spans="1:20" ht="40.15" customHeight="1">
      <c r="A91" s="295"/>
      <c r="B91" s="291" t="s">
        <v>217</v>
      </c>
      <c r="C91" s="485"/>
      <c r="D91" s="485"/>
      <c r="E91" s="476"/>
      <c r="F91" s="478"/>
      <c r="G91" s="480" t="s">
        <v>218</v>
      </c>
      <c r="H91" s="480"/>
      <c r="I91" s="481"/>
      <c r="J91" s="199"/>
      <c r="K91" s="295"/>
      <c r="L91" s="291" t="s">
        <v>217</v>
      </c>
      <c r="M91" s="485"/>
      <c r="N91" s="485"/>
      <c r="O91" s="476"/>
      <c r="P91" s="478"/>
      <c r="Q91" s="480" t="s">
        <v>322</v>
      </c>
      <c r="R91" s="480"/>
      <c r="S91" s="481"/>
      <c r="T91" s="298"/>
    </row>
    <row r="92" spans="1:20" ht="40.15" customHeight="1" thickBot="1">
      <c r="A92" s="295"/>
      <c r="B92" s="290" t="s">
        <v>219</v>
      </c>
      <c r="C92" s="486"/>
      <c r="D92" s="486"/>
      <c r="E92" s="477"/>
      <c r="F92" s="479"/>
      <c r="G92" s="483" t="str">
        <f>IF(②選手情報入力!J24="","",②選手情報入力!J24)</f>
        <v/>
      </c>
      <c r="H92" s="484"/>
      <c r="I92" s="482"/>
      <c r="J92" s="199"/>
      <c r="K92" s="295"/>
      <c r="L92" s="290" t="s">
        <v>219</v>
      </c>
      <c r="M92" s="486"/>
      <c r="N92" s="486"/>
      <c r="O92" s="477"/>
      <c r="P92" s="479"/>
      <c r="Q92" s="483" t="str">
        <f>IF(②選手情報入力!J25="","",②選手情報入力!J25)</f>
        <v/>
      </c>
      <c r="R92" s="484"/>
      <c r="S92" s="482"/>
      <c r="T92" s="298"/>
    </row>
    <row r="93" spans="1:20" ht="19.899999999999999" customHeight="1">
      <c r="A93" s="295"/>
      <c r="B93" s="264" t="s">
        <v>220</v>
      </c>
      <c r="C93" s="265"/>
      <c r="D93" s="265"/>
      <c r="E93" s="265"/>
      <c r="F93" s="265"/>
      <c r="G93" s="266"/>
      <c r="H93" s="266"/>
      <c r="I93" s="180"/>
      <c r="J93" s="200"/>
      <c r="K93" s="295"/>
      <c r="L93" s="264" t="s">
        <v>220</v>
      </c>
      <c r="M93" s="265"/>
      <c r="N93" s="265"/>
      <c r="O93" s="265"/>
      <c r="P93" s="265"/>
      <c r="Q93" s="266"/>
      <c r="R93" s="266"/>
      <c r="S93" s="180"/>
      <c r="T93" s="298"/>
    </row>
    <row r="94" spans="1:20" ht="19.899999999999999" customHeight="1">
      <c r="A94" s="295"/>
      <c r="B94" s="264" t="s">
        <v>221</v>
      </c>
      <c r="C94" s="265"/>
      <c r="D94" s="265"/>
      <c r="E94" s="265"/>
      <c r="F94" s="265"/>
      <c r="G94" s="266"/>
      <c r="H94" s="266"/>
      <c r="I94" s="180"/>
      <c r="J94" s="200"/>
      <c r="K94" s="295"/>
      <c r="L94" s="264" t="s">
        <v>221</v>
      </c>
      <c r="M94" s="265"/>
      <c r="N94" s="265"/>
      <c r="O94" s="265"/>
      <c r="P94" s="265"/>
      <c r="Q94" s="266"/>
      <c r="R94" s="266"/>
      <c r="S94" s="180"/>
      <c r="T94" s="298"/>
    </row>
    <row r="95" spans="1:20" ht="19.899999999999999" customHeight="1">
      <c r="A95" s="295"/>
      <c r="B95" s="262" t="s">
        <v>222</v>
      </c>
      <c r="C95" s="265"/>
      <c r="D95" s="265"/>
      <c r="E95" s="265"/>
      <c r="F95" s="265"/>
      <c r="G95" s="266"/>
      <c r="H95" s="266"/>
      <c r="I95" s="180"/>
      <c r="J95" s="200"/>
      <c r="K95" s="295"/>
      <c r="L95" s="262" t="s">
        <v>222</v>
      </c>
      <c r="M95" s="265"/>
      <c r="N95" s="265"/>
      <c r="O95" s="265"/>
      <c r="P95" s="265"/>
      <c r="Q95" s="266"/>
      <c r="R95" s="266"/>
      <c r="S95" s="180"/>
      <c r="T95" s="298"/>
    </row>
    <row r="96" spans="1:20" ht="19.899999999999999" customHeight="1">
      <c r="A96" s="297"/>
      <c r="B96" s="267" t="s">
        <v>370</v>
      </c>
      <c r="C96" s="268"/>
      <c r="D96" s="268"/>
      <c r="E96" s="268"/>
      <c r="F96" s="268"/>
      <c r="G96" s="269"/>
      <c r="H96" s="269"/>
      <c r="I96" s="270"/>
      <c r="J96" s="271"/>
      <c r="K96" s="297"/>
      <c r="L96" s="267" t="s">
        <v>370</v>
      </c>
      <c r="M96" s="268"/>
      <c r="N96" s="268"/>
      <c r="O96" s="268"/>
      <c r="P96" s="268"/>
      <c r="Q96" s="269"/>
      <c r="R96" s="269"/>
      <c r="S96" s="270"/>
      <c r="T96" s="301"/>
    </row>
    <row r="97" spans="1:20" ht="40.15" customHeight="1">
      <c r="A97" s="295"/>
      <c r="B97" s="272"/>
      <c r="C97" s="273"/>
      <c r="D97" s="273"/>
      <c r="E97" s="273"/>
      <c r="F97" s="273"/>
      <c r="G97" s="274"/>
      <c r="H97" s="274"/>
      <c r="I97" s="275"/>
      <c r="J97" s="276"/>
      <c r="K97" s="295"/>
      <c r="L97" s="272"/>
      <c r="M97" s="273"/>
      <c r="N97" s="273"/>
      <c r="O97" s="273"/>
      <c r="P97" s="273"/>
      <c r="Q97" s="274"/>
      <c r="R97" s="274"/>
      <c r="S97" s="275"/>
      <c r="T97" s="298"/>
    </row>
    <row r="98" spans="1:20" ht="40.15" customHeight="1" thickBot="1">
      <c r="A98" s="295"/>
      <c r="B98" s="178" t="s">
        <v>329</v>
      </c>
      <c r="C98" s="490" t="s">
        <v>368</v>
      </c>
      <c r="D98" s="490"/>
      <c r="E98" s="490"/>
      <c r="F98" s="490"/>
      <c r="G98" s="490"/>
      <c r="H98" s="263"/>
      <c r="I98" s="179" t="s">
        <v>208</v>
      </c>
      <c r="J98" s="198"/>
      <c r="K98" s="295"/>
      <c r="L98" s="178" t="s">
        <v>293</v>
      </c>
      <c r="M98" s="490" t="s">
        <v>368</v>
      </c>
      <c r="N98" s="490"/>
      <c r="O98" s="490"/>
      <c r="P98" s="490"/>
      <c r="Q98" s="490"/>
      <c r="R98" s="263"/>
      <c r="S98" s="179" t="s">
        <v>208</v>
      </c>
      <c r="T98" s="298"/>
    </row>
    <row r="99" spans="1:20" s="278" customFormat="1" ht="40.15" customHeight="1" thickBot="1">
      <c r="A99" s="296"/>
      <c r="B99" s="280" t="s">
        <v>209</v>
      </c>
      <c r="C99" s="491" t="str">
        <f>IF(②選手情報入力!I26="","",②選手情報入力!I26)</f>
        <v/>
      </c>
      <c r="D99" s="491"/>
      <c r="E99" s="491"/>
      <c r="F99" s="491"/>
      <c r="G99" s="491"/>
      <c r="H99" s="491"/>
      <c r="I99" s="492"/>
      <c r="J99" s="293"/>
      <c r="K99" s="296"/>
      <c r="L99" s="280" t="s">
        <v>209</v>
      </c>
      <c r="M99" s="491" t="str">
        <f>IF(②選手情報入力!I27="","",②選手情報入力!I27)</f>
        <v/>
      </c>
      <c r="N99" s="491"/>
      <c r="O99" s="491"/>
      <c r="P99" s="491"/>
      <c r="Q99" s="491"/>
      <c r="R99" s="491"/>
      <c r="S99" s="492"/>
      <c r="T99" s="299"/>
    </row>
    <row r="100" spans="1:20" s="278" customFormat="1" ht="40.15" customHeight="1">
      <c r="A100" s="296"/>
      <c r="B100" s="287" t="s">
        <v>5</v>
      </c>
      <c r="C100" s="288" t="s">
        <v>210</v>
      </c>
      <c r="D100" s="487" t="str">
        <f>IF(②選手情報入力!$E$26="","",②選手情報入力!$E$26)</f>
        <v/>
      </c>
      <c r="E100" s="487"/>
      <c r="F100" s="487"/>
      <c r="G100" s="488" t="s">
        <v>315</v>
      </c>
      <c r="H100" s="488"/>
      <c r="I100" s="489"/>
      <c r="J100" s="292"/>
      <c r="K100" s="296"/>
      <c r="L100" s="287" t="s">
        <v>5</v>
      </c>
      <c r="M100" s="288" t="s">
        <v>210</v>
      </c>
      <c r="N100" s="487" t="str">
        <f>IF(②選手情報入力!$E$27="","",②選手情報入力!$E$27)</f>
        <v/>
      </c>
      <c r="O100" s="487"/>
      <c r="P100" s="487"/>
      <c r="Q100" s="488" t="s">
        <v>315</v>
      </c>
      <c r="R100" s="488"/>
      <c r="S100" s="489"/>
      <c r="T100" s="299"/>
    </row>
    <row r="101" spans="1:20" s="278" customFormat="1" ht="40.15" customHeight="1" thickBot="1">
      <c r="A101" s="296"/>
      <c r="B101" s="302" t="str">
        <f>IF(②選手情報入力!$C$26="","",②選手情報入力!$C$26)</f>
        <v/>
      </c>
      <c r="C101" s="289" t="s">
        <v>211</v>
      </c>
      <c r="D101" s="493" t="str">
        <f>IF(②選手情報入力!$D$26="","",②選手情報入力!$D$26)</f>
        <v/>
      </c>
      <c r="E101" s="493"/>
      <c r="F101" s="493"/>
      <c r="G101" s="494" t="str">
        <f>IF(①団体情報入力!$D$5="","",①団体情報入力!$D$5)</f>
        <v/>
      </c>
      <c r="H101" s="495"/>
      <c r="I101" s="496"/>
      <c r="J101" s="279"/>
      <c r="K101" s="296"/>
      <c r="L101" s="302" t="str">
        <f>IF(②選手情報入力!$C$27="","",②選手情報入力!$C$27)</f>
        <v/>
      </c>
      <c r="M101" s="289" t="s">
        <v>211</v>
      </c>
      <c r="N101" s="493" t="str">
        <f>IF(②選手情報入力!$D$27="","",②選手情報入力!$D$27)</f>
        <v/>
      </c>
      <c r="O101" s="493"/>
      <c r="P101" s="493"/>
      <c r="Q101" s="494" t="str">
        <f>IF(①団体情報入力!$D$5="","",①団体情報入力!$D$5)</f>
        <v/>
      </c>
      <c r="R101" s="495"/>
      <c r="S101" s="496"/>
      <c r="T101" s="299"/>
    </row>
    <row r="102" spans="1:20" ht="40.15" customHeight="1">
      <c r="A102" s="295"/>
      <c r="B102" s="281"/>
      <c r="C102" s="282" t="s">
        <v>212</v>
      </c>
      <c r="D102" s="283"/>
      <c r="E102" s="284" t="s">
        <v>213</v>
      </c>
      <c r="F102" s="283" t="s">
        <v>214</v>
      </c>
      <c r="G102" s="285" t="s">
        <v>215</v>
      </c>
      <c r="H102" s="285"/>
      <c r="I102" s="286" t="s">
        <v>216</v>
      </c>
      <c r="J102" s="259"/>
      <c r="K102" s="295"/>
      <c r="L102" s="281"/>
      <c r="M102" s="282" t="s">
        <v>212</v>
      </c>
      <c r="N102" s="283"/>
      <c r="O102" s="284" t="s">
        <v>213</v>
      </c>
      <c r="P102" s="283" t="s">
        <v>214</v>
      </c>
      <c r="Q102" s="285" t="s">
        <v>215</v>
      </c>
      <c r="R102" s="285"/>
      <c r="S102" s="286" t="s">
        <v>216</v>
      </c>
      <c r="T102" s="298"/>
    </row>
    <row r="103" spans="1:20" ht="40.15" customHeight="1">
      <c r="A103" s="295"/>
      <c r="B103" s="291" t="s">
        <v>217</v>
      </c>
      <c r="C103" s="485"/>
      <c r="D103" s="485"/>
      <c r="E103" s="476"/>
      <c r="F103" s="478"/>
      <c r="G103" s="480" t="s">
        <v>322</v>
      </c>
      <c r="H103" s="480"/>
      <c r="I103" s="481"/>
      <c r="J103" s="199"/>
      <c r="K103" s="295"/>
      <c r="L103" s="291" t="s">
        <v>217</v>
      </c>
      <c r="M103" s="485"/>
      <c r="N103" s="485"/>
      <c r="O103" s="476"/>
      <c r="P103" s="478"/>
      <c r="Q103" s="480" t="s">
        <v>322</v>
      </c>
      <c r="R103" s="480"/>
      <c r="S103" s="481"/>
      <c r="T103" s="298"/>
    </row>
    <row r="104" spans="1:20" ht="40.15" customHeight="1" thickBot="1">
      <c r="A104" s="295"/>
      <c r="B104" s="290" t="s">
        <v>219</v>
      </c>
      <c r="C104" s="486"/>
      <c r="D104" s="486"/>
      <c r="E104" s="477"/>
      <c r="F104" s="479"/>
      <c r="G104" s="483" t="str">
        <f>IF(②選手情報入力!J26="","",②選手情報入力!J26)</f>
        <v/>
      </c>
      <c r="H104" s="484"/>
      <c r="I104" s="482"/>
      <c r="J104" s="199"/>
      <c r="K104" s="295"/>
      <c r="L104" s="290" t="s">
        <v>219</v>
      </c>
      <c r="M104" s="486"/>
      <c r="N104" s="486"/>
      <c r="O104" s="477"/>
      <c r="P104" s="479"/>
      <c r="Q104" s="483" t="str">
        <f>IF(②選手情報入力!J27="","",②選手情報入力!J27)</f>
        <v/>
      </c>
      <c r="R104" s="484"/>
      <c r="S104" s="482"/>
      <c r="T104" s="298"/>
    </row>
    <row r="105" spans="1:20" ht="19.899999999999999" customHeight="1">
      <c r="A105" s="295"/>
      <c r="B105" s="264" t="s">
        <v>220</v>
      </c>
      <c r="C105" s="265"/>
      <c r="D105" s="265"/>
      <c r="E105" s="265"/>
      <c r="F105" s="265"/>
      <c r="G105" s="266"/>
      <c r="H105" s="266"/>
      <c r="I105" s="180"/>
      <c r="J105" s="200"/>
      <c r="K105" s="295"/>
      <c r="L105" s="264" t="s">
        <v>220</v>
      </c>
      <c r="M105" s="265"/>
      <c r="N105" s="265"/>
      <c r="O105" s="265"/>
      <c r="P105" s="265"/>
      <c r="Q105" s="266"/>
      <c r="R105" s="266"/>
      <c r="S105" s="180"/>
      <c r="T105" s="298"/>
    </row>
    <row r="106" spans="1:20" ht="19.899999999999999" customHeight="1">
      <c r="A106" s="295"/>
      <c r="B106" s="264" t="s">
        <v>221</v>
      </c>
      <c r="C106" s="265"/>
      <c r="D106" s="265"/>
      <c r="E106" s="265"/>
      <c r="F106" s="265"/>
      <c r="G106" s="266"/>
      <c r="H106" s="266"/>
      <c r="I106" s="180"/>
      <c r="J106" s="200"/>
      <c r="K106" s="295"/>
      <c r="L106" s="264" t="s">
        <v>221</v>
      </c>
      <c r="M106" s="265"/>
      <c r="N106" s="265"/>
      <c r="O106" s="265"/>
      <c r="P106" s="265"/>
      <c r="Q106" s="266"/>
      <c r="R106" s="266"/>
      <c r="S106" s="180"/>
      <c r="T106" s="298"/>
    </row>
    <row r="107" spans="1:20" ht="19.899999999999999" customHeight="1">
      <c r="A107" s="295"/>
      <c r="B107" s="262" t="s">
        <v>222</v>
      </c>
      <c r="C107" s="265"/>
      <c r="D107" s="265"/>
      <c r="E107" s="265"/>
      <c r="F107" s="265"/>
      <c r="G107" s="266"/>
      <c r="H107" s="266"/>
      <c r="I107" s="180"/>
      <c r="J107" s="200"/>
      <c r="K107" s="295"/>
      <c r="L107" s="262" t="s">
        <v>222</v>
      </c>
      <c r="M107" s="265"/>
      <c r="N107" s="265"/>
      <c r="O107" s="265"/>
      <c r="P107" s="265"/>
      <c r="Q107" s="266"/>
      <c r="R107" s="266"/>
      <c r="S107" s="180"/>
      <c r="T107" s="298"/>
    </row>
    <row r="108" spans="1:20" ht="19.899999999999999" customHeight="1">
      <c r="A108" s="297"/>
      <c r="B108" s="267" t="s">
        <v>370</v>
      </c>
      <c r="C108" s="268"/>
      <c r="D108" s="268"/>
      <c r="E108" s="268"/>
      <c r="F108" s="268"/>
      <c r="G108" s="269"/>
      <c r="H108" s="269"/>
      <c r="I108" s="270"/>
      <c r="J108" s="271"/>
      <c r="K108" s="297"/>
      <c r="L108" s="267" t="s">
        <v>370</v>
      </c>
      <c r="M108" s="268"/>
      <c r="N108" s="268"/>
      <c r="O108" s="268"/>
      <c r="P108" s="268"/>
      <c r="Q108" s="269"/>
      <c r="R108" s="269"/>
      <c r="S108" s="270"/>
      <c r="T108" s="301"/>
    </row>
    <row r="109" spans="1:20" ht="40.15" customHeight="1">
      <c r="A109" s="294"/>
      <c r="B109" s="260"/>
      <c r="C109" s="260"/>
      <c r="D109" s="260"/>
      <c r="E109" s="260"/>
      <c r="F109" s="260"/>
      <c r="G109" s="260"/>
      <c r="H109" s="260"/>
      <c r="I109" s="260"/>
      <c r="J109" s="261"/>
      <c r="K109" s="294"/>
      <c r="L109" s="260"/>
      <c r="M109" s="260"/>
      <c r="N109" s="260"/>
      <c r="O109" s="260"/>
      <c r="P109" s="260"/>
      <c r="Q109" s="260"/>
      <c r="R109" s="260"/>
      <c r="S109" s="260"/>
      <c r="T109" s="300"/>
    </row>
    <row r="110" spans="1:20" ht="40.15" customHeight="1" thickBot="1">
      <c r="A110" s="295"/>
      <c r="B110" s="178" t="s">
        <v>294</v>
      </c>
      <c r="C110" s="490" t="s">
        <v>368</v>
      </c>
      <c r="D110" s="490"/>
      <c r="E110" s="490"/>
      <c r="F110" s="490"/>
      <c r="G110" s="490"/>
      <c r="H110" s="263"/>
      <c r="I110" s="257" t="s">
        <v>208</v>
      </c>
      <c r="J110" s="258"/>
      <c r="K110" s="295"/>
      <c r="L110" s="178" t="s">
        <v>295</v>
      </c>
      <c r="M110" s="490" t="s">
        <v>368</v>
      </c>
      <c r="N110" s="490"/>
      <c r="O110" s="490"/>
      <c r="P110" s="490"/>
      <c r="Q110" s="490"/>
      <c r="R110" s="263"/>
      <c r="S110" s="257" t="s">
        <v>208</v>
      </c>
      <c r="T110" s="298"/>
    </row>
    <row r="111" spans="1:20" s="278" customFormat="1" ht="40.15" customHeight="1" thickBot="1">
      <c r="A111" s="296"/>
      <c r="B111" s="280" t="s">
        <v>209</v>
      </c>
      <c r="C111" s="491" t="str">
        <f>IF(②選手情報入力!I28="","",②選手情報入力!I28)</f>
        <v/>
      </c>
      <c r="D111" s="491"/>
      <c r="E111" s="491"/>
      <c r="F111" s="491"/>
      <c r="G111" s="491"/>
      <c r="H111" s="491"/>
      <c r="I111" s="492"/>
      <c r="J111" s="293"/>
      <c r="K111" s="296"/>
      <c r="L111" s="280" t="s">
        <v>209</v>
      </c>
      <c r="M111" s="491" t="str">
        <f>IF(②選手情報入力!I29="","",②選手情報入力!I29)</f>
        <v/>
      </c>
      <c r="N111" s="491"/>
      <c r="O111" s="491"/>
      <c r="P111" s="491"/>
      <c r="Q111" s="491"/>
      <c r="R111" s="491"/>
      <c r="S111" s="492"/>
      <c r="T111" s="299"/>
    </row>
    <row r="112" spans="1:20" s="278" customFormat="1" ht="40.15" customHeight="1">
      <c r="A112" s="296"/>
      <c r="B112" s="287" t="s">
        <v>5</v>
      </c>
      <c r="C112" s="288" t="s">
        <v>210</v>
      </c>
      <c r="D112" s="487" t="str">
        <f>IF(②選手情報入力!$E$28="","",②選手情報入力!$E$28)</f>
        <v/>
      </c>
      <c r="E112" s="487"/>
      <c r="F112" s="487"/>
      <c r="G112" s="488" t="s">
        <v>315</v>
      </c>
      <c r="H112" s="488"/>
      <c r="I112" s="489"/>
      <c r="J112" s="292"/>
      <c r="K112" s="296"/>
      <c r="L112" s="287" t="s">
        <v>5</v>
      </c>
      <c r="M112" s="288" t="s">
        <v>210</v>
      </c>
      <c r="N112" s="487" t="str">
        <f>IF(②選手情報入力!$E$29="","",②選手情報入力!$E$29)</f>
        <v/>
      </c>
      <c r="O112" s="487"/>
      <c r="P112" s="487"/>
      <c r="Q112" s="488" t="s">
        <v>315</v>
      </c>
      <c r="R112" s="488"/>
      <c r="S112" s="489"/>
      <c r="T112" s="299"/>
    </row>
    <row r="113" spans="1:20" s="278" customFormat="1" ht="40.15" customHeight="1" thickBot="1">
      <c r="A113" s="296"/>
      <c r="B113" s="302" t="str">
        <f>IF(②選手情報入力!$C$28="","",②選手情報入力!$C$28)</f>
        <v/>
      </c>
      <c r="C113" s="289" t="s">
        <v>211</v>
      </c>
      <c r="D113" s="493" t="str">
        <f>IF(②選手情報入力!$D$28="","",②選手情報入力!$D$28)</f>
        <v/>
      </c>
      <c r="E113" s="493"/>
      <c r="F113" s="493"/>
      <c r="G113" s="494" t="str">
        <f>IF(①団体情報入力!$D$5="","",①団体情報入力!$D$5)</f>
        <v/>
      </c>
      <c r="H113" s="495"/>
      <c r="I113" s="496"/>
      <c r="J113" s="279"/>
      <c r="K113" s="296"/>
      <c r="L113" s="302" t="str">
        <f>IF(②選手情報入力!$C$29="","",②選手情報入力!$C$29)</f>
        <v/>
      </c>
      <c r="M113" s="289" t="s">
        <v>211</v>
      </c>
      <c r="N113" s="493" t="str">
        <f>IF(②選手情報入力!$D$29="","",②選手情報入力!$D$29)</f>
        <v/>
      </c>
      <c r="O113" s="493"/>
      <c r="P113" s="493"/>
      <c r="Q113" s="494" t="str">
        <f>IF(①団体情報入力!$D$5="","",①団体情報入力!$D$5)</f>
        <v/>
      </c>
      <c r="R113" s="495"/>
      <c r="S113" s="496"/>
      <c r="T113" s="299"/>
    </row>
    <row r="114" spans="1:20" ht="40.15" customHeight="1">
      <c r="A114" s="295"/>
      <c r="B114" s="281"/>
      <c r="C114" s="282" t="s">
        <v>212</v>
      </c>
      <c r="D114" s="283"/>
      <c r="E114" s="284" t="s">
        <v>213</v>
      </c>
      <c r="F114" s="283" t="s">
        <v>214</v>
      </c>
      <c r="G114" s="285" t="s">
        <v>215</v>
      </c>
      <c r="H114" s="285"/>
      <c r="I114" s="286" t="s">
        <v>216</v>
      </c>
      <c r="J114" s="259"/>
      <c r="K114" s="295"/>
      <c r="L114" s="281"/>
      <c r="M114" s="282" t="s">
        <v>212</v>
      </c>
      <c r="N114" s="283"/>
      <c r="O114" s="284" t="s">
        <v>213</v>
      </c>
      <c r="P114" s="283" t="s">
        <v>214</v>
      </c>
      <c r="Q114" s="285" t="s">
        <v>215</v>
      </c>
      <c r="R114" s="285"/>
      <c r="S114" s="286" t="s">
        <v>216</v>
      </c>
      <c r="T114" s="298"/>
    </row>
    <row r="115" spans="1:20" ht="40.15" customHeight="1">
      <c r="A115" s="295"/>
      <c r="B115" s="291" t="s">
        <v>217</v>
      </c>
      <c r="C115" s="485"/>
      <c r="D115" s="485"/>
      <c r="E115" s="476"/>
      <c r="F115" s="478"/>
      <c r="G115" s="480" t="s">
        <v>218</v>
      </c>
      <c r="H115" s="480"/>
      <c r="I115" s="481"/>
      <c r="J115" s="199"/>
      <c r="K115" s="295"/>
      <c r="L115" s="291" t="s">
        <v>217</v>
      </c>
      <c r="M115" s="485"/>
      <c r="N115" s="485"/>
      <c r="O115" s="476"/>
      <c r="P115" s="478"/>
      <c r="Q115" s="480" t="s">
        <v>218</v>
      </c>
      <c r="R115" s="480"/>
      <c r="S115" s="481"/>
      <c r="T115" s="298"/>
    </row>
    <row r="116" spans="1:20" ht="40.15" customHeight="1" thickBot="1">
      <c r="A116" s="295"/>
      <c r="B116" s="290" t="s">
        <v>219</v>
      </c>
      <c r="C116" s="486"/>
      <c r="D116" s="486"/>
      <c r="E116" s="477"/>
      <c r="F116" s="479"/>
      <c r="G116" s="483" t="str">
        <f>IF(②選手情報入力!J28="","",②選手情報入力!J28)</f>
        <v/>
      </c>
      <c r="H116" s="484"/>
      <c r="I116" s="482"/>
      <c r="J116" s="199"/>
      <c r="K116" s="295"/>
      <c r="L116" s="290" t="s">
        <v>219</v>
      </c>
      <c r="M116" s="486"/>
      <c r="N116" s="486"/>
      <c r="O116" s="477"/>
      <c r="P116" s="479"/>
      <c r="Q116" s="483" t="str">
        <f>IF(②選手情報入力!J29="","",②選手情報入力!J29)</f>
        <v/>
      </c>
      <c r="R116" s="484"/>
      <c r="S116" s="482"/>
      <c r="T116" s="298"/>
    </row>
    <row r="117" spans="1:20" ht="19.899999999999999" customHeight="1">
      <c r="A117" s="295"/>
      <c r="B117" s="264" t="s">
        <v>220</v>
      </c>
      <c r="C117" s="265"/>
      <c r="D117" s="265"/>
      <c r="E117" s="265"/>
      <c r="F117" s="265"/>
      <c r="G117" s="266"/>
      <c r="H117" s="266"/>
      <c r="I117" s="180"/>
      <c r="J117" s="200"/>
      <c r="K117" s="295"/>
      <c r="L117" s="264" t="s">
        <v>220</v>
      </c>
      <c r="M117" s="265"/>
      <c r="N117" s="265"/>
      <c r="O117" s="265"/>
      <c r="P117" s="265"/>
      <c r="Q117" s="266"/>
      <c r="R117" s="266"/>
      <c r="S117" s="180"/>
      <c r="T117" s="298"/>
    </row>
    <row r="118" spans="1:20" ht="19.899999999999999" customHeight="1">
      <c r="A118" s="295"/>
      <c r="B118" s="264" t="s">
        <v>221</v>
      </c>
      <c r="C118" s="265"/>
      <c r="D118" s="265"/>
      <c r="E118" s="265"/>
      <c r="F118" s="265"/>
      <c r="G118" s="266"/>
      <c r="H118" s="266"/>
      <c r="I118" s="180"/>
      <c r="J118" s="200"/>
      <c r="K118" s="295"/>
      <c r="L118" s="264" t="s">
        <v>221</v>
      </c>
      <c r="M118" s="265"/>
      <c r="N118" s="265"/>
      <c r="O118" s="265"/>
      <c r="P118" s="265"/>
      <c r="Q118" s="266"/>
      <c r="R118" s="266"/>
      <c r="S118" s="180"/>
      <c r="T118" s="298"/>
    </row>
    <row r="119" spans="1:20" ht="19.899999999999999" customHeight="1">
      <c r="A119" s="295"/>
      <c r="B119" s="262" t="s">
        <v>222</v>
      </c>
      <c r="C119" s="265"/>
      <c r="D119" s="265"/>
      <c r="E119" s="265"/>
      <c r="F119" s="265"/>
      <c r="G119" s="266"/>
      <c r="H119" s="266"/>
      <c r="I119" s="180"/>
      <c r="J119" s="200"/>
      <c r="K119" s="295"/>
      <c r="L119" s="262" t="s">
        <v>222</v>
      </c>
      <c r="M119" s="265"/>
      <c r="N119" s="265"/>
      <c r="O119" s="265"/>
      <c r="P119" s="265"/>
      <c r="Q119" s="266"/>
      <c r="R119" s="266"/>
      <c r="S119" s="180"/>
      <c r="T119" s="298"/>
    </row>
    <row r="120" spans="1:20" ht="19.899999999999999" customHeight="1">
      <c r="A120" s="297"/>
      <c r="B120" s="267" t="s">
        <v>370</v>
      </c>
      <c r="C120" s="268"/>
      <c r="D120" s="268"/>
      <c r="E120" s="268"/>
      <c r="F120" s="268"/>
      <c r="G120" s="269"/>
      <c r="H120" s="269"/>
      <c r="I120" s="270"/>
      <c r="J120" s="271"/>
      <c r="K120" s="297"/>
      <c r="L120" s="267" t="s">
        <v>370</v>
      </c>
      <c r="M120" s="268"/>
      <c r="N120" s="268"/>
      <c r="O120" s="268"/>
      <c r="P120" s="268"/>
      <c r="Q120" s="269"/>
      <c r="R120" s="269"/>
      <c r="S120" s="270"/>
      <c r="T120" s="301"/>
    </row>
    <row r="121" spans="1:20" ht="40.15" customHeight="1">
      <c r="A121" s="295"/>
      <c r="B121" s="272"/>
      <c r="C121" s="273"/>
      <c r="D121" s="273"/>
      <c r="E121" s="273"/>
      <c r="F121" s="273"/>
      <c r="G121" s="274"/>
      <c r="H121" s="274"/>
      <c r="I121" s="275"/>
      <c r="J121" s="276"/>
      <c r="K121" s="295"/>
      <c r="L121" s="272"/>
      <c r="M121" s="273"/>
      <c r="N121" s="273"/>
      <c r="O121" s="273"/>
      <c r="P121" s="273"/>
      <c r="Q121" s="274"/>
      <c r="R121" s="274"/>
      <c r="S121" s="275"/>
      <c r="T121" s="298"/>
    </row>
    <row r="122" spans="1:20" ht="40.15" customHeight="1" thickBot="1">
      <c r="A122" s="295"/>
      <c r="B122" s="178" t="s">
        <v>330</v>
      </c>
      <c r="C122" s="490" t="s">
        <v>368</v>
      </c>
      <c r="D122" s="490"/>
      <c r="E122" s="490"/>
      <c r="F122" s="490"/>
      <c r="G122" s="490"/>
      <c r="H122" s="263"/>
      <c r="I122" s="179" t="s">
        <v>208</v>
      </c>
      <c r="J122" s="198"/>
      <c r="K122" s="295"/>
      <c r="L122" s="178" t="s">
        <v>296</v>
      </c>
      <c r="M122" s="490" t="s">
        <v>368</v>
      </c>
      <c r="N122" s="490"/>
      <c r="O122" s="490"/>
      <c r="P122" s="490"/>
      <c r="Q122" s="490"/>
      <c r="R122" s="263"/>
      <c r="S122" s="179" t="s">
        <v>208</v>
      </c>
      <c r="T122" s="298"/>
    </row>
    <row r="123" spans="1:20" s="278" customFormat="1" ht="40.15" customHeight="1" thickBot="1">
      <c r="A123" s="296"/>
      <c r="B123" s="280" t="s">
        <v>209</v>
      </c>
      <c r="C123" s="491" t="str">
        <f>IF(②選手情報入力!I30="","",②選手情報入力!I30)</f>
        <v/>
      </c>
      <c r="D123" s="491"/>
      <c r="E123" s="491"/>
      <c r="F123" s="491"/>
      <c r="G123" s="491"/>
      <c r="H123" s="491"/>
      <c r="I123" s="492"/>
      <c r="J123" s="293"/>
      <c r="K123" s="296"/>
      <c r="L123" s="280" t="s">
        <v>209</v>
      </c>
      <c r="M123" s="491" t="str">
        <f>IF(②選手情報入力!I31="","",②選手情報入力!I31)</f>
        <v/>
      </c>
      <c r="N123" s="491"/>
      <c r="O123" s="491"/>
      <c r="P123" s="491"/>
      <c r="Q123" s="491"/>
      <c r="R123" s="491"/>
      <c r="S123" s="492"/>
      <c r="T123" s="299"/>
    </row>
    <row r="124" spans="1:20" s="278" customFormat="1" ht="40.15" customHeight="1">
      <c r="A124" s="296"/>
      <c r="B124" s="287" t="s">
        <v>5</v>
      </c>
      <c r="C124" s="288" t="s">
        <v>210</v>
      </c>
      <c r="D124" s="487" t="str">
        <f>IF(②選手情報入力!$E$30="","",②選手情報入力!$E$30)</f>
        <v/>
      </c>
      <c r="E124" s="487"/>
      <c r="F124" s="487"/>
      <c r="G124" s="488" t="s">
        <v>315</v>
      </c>
      <c r="H124" s="488"/>
      <c r="I124" s="489"/>
      <c r="J124" s="292"/>
      <c r="K124" s="296"/>
      <c r="L124" s="287" t="s">
        <v>5</v>
      </c>
      <c r="M124" s="288" t="s">
        <v>210</v>
      </c>
      <c r="N124" s="487" t="str">
        <f>IF(②選手情報入力!$E$31="","",②選手情報入力!$E$31)</f>
        <v/>
      </c>
      <c r="O124" s="487"/>
      <c r="P124" s="487"/>
      <c r="Q124" s="488" t="s">
        <v>315</v>
      </c>
      <c r="R124" s="488"/>
      <c r="S124" s="489"/>
      <c r="T124" s="299"/>
    </row>
    <row r="125" spans="1:20" s="278" customFormat="1" ht="40.15" customHeight="1" thickBot="1">
      <c r="A125" s="296"/>
      <c r="B125" s="302" t="str">
        <f>IF(②選手情報入力!$C$30="","",②選手情報入力!$C$30)</f>
        <v/>
      </c>
      <c r="C125" s="289" t="s">
        <v>211</v>
      </c>
      <c r="D125" s="493" t="str">
        <f>IF(②選手情報入力!$D$30="","",②選手情報入力!$D$30)</f>
        <v/>
      </c>
      <c r="E125" s="493"/>
      <c r="F125" s="493"/>
      <c r="G125" s="494" t="str">
        <f>IF(①団体情報入力!$D$5="","",①団体情報入力!$D$5)</f>
        <v/>
      </c>
      <c r="H125" s="495"/>
      <c r="I125" s="496"/>
      <c r="J125" s="279"/>
      <c r="K125" s="296"/>
      <c r="L125" s="302" t="str">
        <f>IF(②選手情報入力!$C$31="","",②選手情報入力!$C$31)</f>
        <v/>
      </c>
      <c r="M125" s="289" t="s">
        <v>211</v>
      </c>
      <c r="N125" s="493" t="str">
        <f>IF(②選手情報入力!$D$31="","",②選手情報入力!$D$31)</f>
        <v/>
      </c>
      <c r="O125" s="493"/>
      <c r="P125" s="493"/>
      <c r="Q125" s="494" t="str">
        <f>IF(①団体情報入力!$D$5="","",①団体情報入力!$D$5)</f>
        <v/>
      </c>
      <c r="R125" s="495"/>
      <c r="S125" s="496"/>
      <c r="T125" s="299"/>
    </row>
    <row r="126" spans="1:20" ht="40.15" customHeight="1">
      <c r="A126" s="295"/>
      <c r="B126" s="281"/>
      <c r="C126" s="282" t="s">
        <v>212</v>
      </c>
      <c r="D126" s="283"/>
      <c r="E126" s="284" t="s">
        <v>213</v>
      </c>
      <c r="F126" s="283" t="s">
        <v>214</v>
      </c>
      <c r="G126" s="285" t="s">
        <v>215</v>
      </c>
      <c r="H126" s="285"/>
      <c r="I126" s="286" t="s">
        <v>216</v>
      </c>
      <c r="J126" s="259"/>
      <c r="K126" s="295"/>
      <c r="L126" s="281"/>
      <c r="M126" s="282" t="s">
        <v>212</v>
      </c>
      <c r="N126" s="283"/>
      <c r="O126" s="284" t="s">
        <v>213</v>
      </c>
      <c r="P126" s="283" t="s">
        <v>214</v>
      </c>
      <c r="Q126" s="285" t="s">
        <v>215</v>
      </c>
      <c r="R126" s="285"/>
      <c r="S126" s="286" t="s">
        <v>216</v>
      </c>
      <c r="T126" s="298"/>
    </row>
    <row r="127" spans="1:20" ht="40.15" customHeight="1">
      <c r="A127" s="295"/>
      <c r="B127" s="291" t="s">
        <v>217</v>
      </c>
      <c r="C127" s="485"/>
      <c r="D127" s="485"/>
      <c r="E127" s="476"/>
      <c r="F127" s="478"/>
      <c r="G127" s="480" t="s">
        <v>218</v>
      </c>
      <c r="H127" s="480"/>
      <c r="I127" s="481"/>
      <c r="J127" s="199"/>
      <c r="K127" s="295"/>
      <c r="L127" s="291" t="s">
        <v>217</v>
      </c>
      <c r="M127" s="485"/>
      <c r="N127" s="485"/>
      <c r="O127" s="476"/>
      <c r="P127" s="478"/>
      <c r="Q127" s="480" t="s">
        <v>218</v>
      </c>
      <c r="R127" s="480"/>
      <c r="S127" s="481"/>
      <c r="T127" s="298"/>
    </row>
    <row r="128" spans="1:20" ht="40.15" customHeight="1" thickBot="1">
      <c r="A128" s="295"/>
      <c r="B128" s="290" t="s">
        <v>219</v>
      </c>
      <c r="C128" s="486"/>
      <c r="D128" s="486"/>
      <c r="E128" s="477"/>
      <c r="F128" s="479"/>
      <c r="G128" s="483" t="str">
        <f>IF(②選手情報入力!J30="","",②選手情報入力!J30)</f>
        <v/>
      </c>
      <c r="H128" s="484"/>
      <c r="I128" s="482"/>
      <c r="J128" s="199"/>
      <c r="K128" s="295"/>
      <c r="L128" s="290" t="s">
        <v>219</v>
      </c>
      <c r="M128" s="486"/>
      <c r="N128" s="486"/>
      <c r="O128" s="477"/>
      <c r="P128" s="479"/>
      <c r="Q128" s="483" t="str">
        <f>IF(②選手情報入力!J31="","",②選手情報入力!J31)</f>
        <v/>
      </c>
      <c r="R128" s="484"/>
      <c r="S128" s="482"/>
      <c r="T128" s="298"/>
    </row>
    <row r="129" spans="1:20" ht="19.899999999999999" customHeight="1">
      <c r="A129" s="295"/>
      <c r="B129" s="264" t="s">
        <v>220</v>
      </c>
      <c r="C129" s="265"/>
      <c r="D129" s="265"/>
      <c r="E129" s="265"/>
      <c r="F129" s="265"/>
      <c r="G129" s="266"/>
      <c r="H129" s="266"/>
      <c r="I129" s="180"/>
      <c r="J129" s="200"/>
      <c r="K129" s="295"/>
      <c r="L129" s="264" t="s">
        <v>220</v>
      </c>
      <c r="M129" s="265"/>
      <c r="N129" s="265"/>
      <c r="O129" s="265"/>
      <c r="P129" s="265"/>
      <c r="Q129" s="266"/>
      <c r="R129" s="266"/>
      <c r="S129" s="180"/>
      <c r="T129" s="298"/>
    </row>
    <row r="130" spans="1:20" ht="19.899999999999999" customHeight="1">
      <c r="A130" s="295"/>
      <c r="B130" s="264" t="s">
        <v>221</v>
      </c>
      <c r="C130" s="265"/>
      <c r="D130" s="265"/>
      <c r="E130" s="265"/>
      <c r="F130" s="265"/>
      <c r="G130" s="266"/>
      <c r="H130" s="266"/>
      <c r="I130" s="180"/>
      <c r="J130" s="200"/>
      <c r="K130" s="295"/>
      <c r="L130" s="264" t="s">
        <v>221</v>
      </c>
      <c r="M130" s="265"/>
      <c r="N130" s="265"/>
      <c r="O130" s="265"/>
      <c r="P130" s="265"/>
      <c r="Q130" s="266"/>
      <c r="R130" s="266"/>
      <c r="S130" s="180"/>
      <c r="T130" s="298"/>
    </row>
    <row r="131" spans="1:20" ht="19.899999999999999" customHeight="1">
      <c r="A131" s="295"/>
      <c r="B131" s="262" t="s">
        <v>222</v>
      </c>
      <c r="C131" s="265"/>
      <c r="D131" s="265"/>
      <c r="E131" s="265"/>
      <c r="F131" s="265"/>
      <c r="G131" s="266"/>
      <c r="H131" s="266"/>
      <c r="I131" s="180"/>
      <c r="J131" s="200"/>
      <c r="K131" s="295"/>
      <c r="L131" s="262" t="s">
        <v>222</v>
      </c>
      <c r="M131" s="265"/>
      <c r="N131" s="265"/>
      <c r="O131" s="265"/>
      <c r="P131" s="265"/>
      <c r="Q131" s="266"/>
      <c r="R131" s="266"/>
      <c r="S131" s="180"/>
      <c r="T131" s="298"/>
    </row>
    <row r="132" spans="1:20" ht="19.899999999999999" customHeight="1">
      <c r="A132" s="297"/>
      <c r="B132" s="267" t="s">
        <v>370</v>
      </c>
      <c r="C132" s="268"/>
      <c r="D132" s="268"/>
      <c r="E132" s="268"/>
      <c r="F132" s="268"/>
      <c r="G132" s="269"/>
      <c r="H132" s="269"/>
      <c r="I132" s="270"/>
      <c r="J132" s="271"/>
      <c r="K132" s="297"/>
      <c r="L132" s="267" t="s">
        <v>370</v>
      </c>
      <c r="M132" s="268"/>
      <c r="N132" s="268"/>
      <c r="O132" s="268"/>
      <c r="P132" s="268"/>
      <c r="Q132" s="269"/>
      <c r="R132" s="269"/>
      <c r="S132" s="270"/>
      <c r="T132" s="301"/>
    </row>
    <row r="133" spans="1:20" ht="40.15" customHeight="1">
      <c r="A133" s="295"/>
      <c r="B133" s="272"/>
      <c r="C133" s="273"/>
      <c r="D133" s="273"/>
      <c r="E133" s="273"/>
      <c r="F133" s="273"/>
      <c r="G133" s="274"/>
      <c r="H133" s="274"/>
      <c r="I133" s="275"/>
      <c r="J133" s="276"/>
      <c r="K133" s="295"/>
      <c r="L133" s="272"/>
      <c r="M133" s="273"/>
      <c r="N133" s="273"/>
      <c r="O133" s="273"/>
      <c r="P133" s="273"/>
      <c r="Q133" s="274"/>
      <c r="R133" s="274"/>
      <c r="S133" s="275"/>
      <c r="T133" s="298"/>
    </row>
    <row r="134" spans="1:20" ht="40.15" customHeight="1" thickBot="1">
      <c r="A134" s="295"/>
      <c r="B134" s="178" t="s">
        <v>297</v>
      </c>
      <c r="C134" s="490" t="s">
        <v>368</v>
      </c>
      <c r="D134" s="490"/>
      <c r="E134" s="490"/>
      <c r="F134" s="490"/>
      <c r="G134" s="490"/>
      <c r="H134" s="263"/>
      <c r="I134" s="179" t="s">
        <v>208</v>
      </c>
      <c r="J134" s="198"/>
      <c r="K134" s="295"/>
      <c r="L134" s="178" t="s">
        <v>298</v>
      </c>
      <c r="M134" s="490" t="s">
        <v>368</v>
      </c>
      <c r="N134" s="490"/>
      <c r="O134" s="490"/>
      <c r="P134" s="490"/>
      <c r="Q134" s="490"/>
      <c r="R134" s="263"/>
      <c r="S134" s="179" t="s">
        <v>208</v>
      </c>
      <c r="T134" s="298"/>
    </row>
    <row r="135" spans="1:20" s="278" customFormat="1" ht="40.15" customHeight="1" thickBot="1">
      <c r="A135" s="296"/>
      <c r="B135" s="280" t="s">
        <v>209</v>
      </c>
      <c r="C135" s="491" t="str">
        <f>IF(②選手情報入力!I32="","",②選手情報入力!I32)</f>
        <v/>
      </c>
      <c r="D135" s="491"/>
      <c r="E135" s="491"/>
      <c r="F135" s="491"/>
      <c r="G135" s="491"/>
      <c r="H135" s="491"/>
      <c r="I135" s="492"/>
      <c r="J135" s="293"/>
      <c r="K135" s="296"/>
      <c r="L135" s="280" t="s">
        <v>209</v>
      </c>
      <c r="M135" s="491" t="str">
        <f>IF(②選手情報入力!I33="","",②選手情報入力!I33)</f>
        <v/>
      </c>
      <c r="N135" s="491"/>
      <c r="O135" s="491"/>
      <c r="P135" s="491"/>
      <c r="Q135" s="491"/>
      <c r="R135" s="491"/>
      <c r="S135" s="492"/>
      <c r="T135" s="299"/>
    </row>
    <row r="136" spans="1:20" s="278" customFormat="1" ht="40.15" customHeight="1">
      <c r="A136" s="296"/>
      <c r="B136" s="287" t="s">
        <v>5</v>
      </c>
      <c r="C136" s="288" t="s">
        <v>210</v>
      </c>
      <c r="D136" s="487" t="str">
        <f>IF(②選手情報入力!$E$32="","",②選手情報入力!$E$32)</f>
        <v/>
      </c>
      <c r="E136" s="487"/>
      <c r="F136" s="487"/>
      <c r="G136" s="488" t="s">
        <v>315</v>
      </c>
      <c r="H136" s="488"/>
      <c r="I136" s="489"/>
      <c r="J136" s="292"/>
      <c r="K136" s="296"/>
      <c r="L136" s="287" t="s">
        <v>5</v>
      </c>
      <c r="M136" s="288" t="s">
        <v>210</v>
      </c>
      <c r="N136" s="487" t="str">
        <f>IF(②選手情報入力!$E$33="","",②選手情報入力!$E$33)</f>
        <v/>
      </c>
      <c r="O136" s="487"/>
      <c r="P136" s="487"/>
      <c r="Q136" s="488" t="s">
        <v>315</v>
      </c>
      <c r="R136" s="488"/>
      <c r="S136" s="489"/>
      <c r="T136" s="299"/>
    </row>
    <row r="137" spans="1:20" s="278" customFormat="1" ht="40.15" customHeight="1" thickBot="1">
      <c r="A137" s="296"/>
      <c r="B137" s="302" t="str">
        <f>IF(②選手情報入力!$C$32="","",②選手情報入力!$C$32)</f>
        <v/>
      </c>
      <c r="C137" s="289" t="s">
        <v>211</v>
      </c>
      <c r="D137" s="493" t="str">
        <f>IF(②選手情報入力!$D$32="","",②選手情報入力!$D$32)</f>
        <v/>
      </c>
      <c r="E137" s="493"/>
      <c r="F137" s="493"/>
      <c r="G137" s="494" t="str">
        <f>IF(①団体情報入力!$D$5="","",①団体情報入力!$D$5)</f>
        <v/>
      </c>
      <c r="H137" s="495"/>
      <c r="I137" s="496"/>
      <c r="J137" s="279"/>
      <c r="K137" s="296"/>
      <c r="L137" s="302" t="str">
        <f>IF(②選手情報入力!$C$33="","",②選手情報入力!$C$33)</f>
        <v/>
      </c>
      <c r="M137" s="289" t="s">
        <v>211</v>
      </c>
      <c r="N137" s="493" t="str">
        <f>IF(②選手情報入力!$D$33="","",②選手情報入力!$D$33)</f>
        <v/>
      </c>
      <c r="O137" s="493"/>
      <c r="P137" s="493"/>
      <c r="Q137" s="494" t="str">
        <f>IF(①団体情報入力!$D$5="","",①団体情報入力!$D$5)</f>
        <v/>
      </c>
      <c r="R137" s="495"/>
      <c r="S137" s="496"/>
      <c r="T137" s="299"/>
    </row>
    <row r="138" spans="1:20" ht="40.15" customHeight="1">
      <c r="A138" s="295"/>
      <c r="B138" s="281"/>
      <c r="C138" s="282" t="s">
        <v>212</v>
      </c>
      <c r="D138" s="283"/>
      <c r="E138" s="284" t="s">
        <v>213</v>
      </c>
      <c r="F138" s="283" t="s">
        <v>214</v>
      </c>
      <c r="G138" s="285" t="s">
        <v>215</v>
      </c>
      <c r="H138" s="285"/>
      <c r="I138" s="286" t="s">
        <v>216</v>
      </c>
      <c r="J138" s="259"/>
      <c r="K138" s="295"/>
      <c r="L138" s="281"/>
      <c r="M138" s="282" t="s">
        <v>212</v>
      </c>
      <c r="N138" s="283"/>
      <c r="O138" s="284" t="s">
        <v>213</v>
      </c>
      <c r="P138" s="283" t="s">
        <v>214</v>
      </c>
      <c r="Q138" s="285" t="s">
        <v>215</v>
      </c>
      <c r="R138" s="285"/>
      <c r="S138" s="286" t="s">
        <v>216</v>
      </c>
      <c r="T138" s="298"/>
    </row>
    <row r="139" spans="1:20" ht="40.15" customHeight="1">
      <c r="A139" s="295"/>
      <c r="B139" s="291" t="s">
        <v>217</v>
      </c>
      <c r="C139" s="485"/>
      <c r="D139" s="485"/>
      <c r="E139" s="476"/>
      <c r="F139" s="478"/>
      <c r="G139" s="480" t="s">
        <v>218</v>
      </c>
      <c r="H139" s="480"/>
      <c r="I139" s="481"/>
      <c r="J139" s="199"/>
      <c r="K139" s="295"/>
      <c r="L139" s="291" t="s">
        <v>217</v>
      </c>
      <c r="M139" s="485"/>
      <c r="N139" s="485"/>
      <c r="O139" s="476"/>
      <c r="P139" s="478"/>
      <c r="Q139" s="480" t="s">
        <v>218</v>
      </c>
      <c r="R139" s="480"/>
      <c r="S139" s="481"/>
      <c r="T139" s="298"/>
    </row>
    <row r="140" spans="1:20" ht="40.15" customHeight="1" thickBot="1">
      <c r="A140" s="295"/>
      <c r="B140" s="290" t="s">
        <v>219</v>
      </c>
      <c r="C140" s="486"/>
      <c r="D140" s="486"/>
      <c r="E140" s="477"/>
      <c r="F140" s="479"/>
      <c r="G140" s="483" t="str">
        <f>IF(②選手情報入力!J32="","",②選手情報入力!J32)</f>
        <v/>
      </c>
      <c r="H140" s="484"/>
      <c r="I140" s="482"/>
      <c r="J140" s="199"/>
      <c r="K140" s="295"/>
      <c r="L140" s="290" t="s">
        <v>219</v>
      </c>
      <c r="M140" s="486"/>
      <c r="N140" s="486"/>
      <c r="O140" s="477"/>
      <c r="P140" s="479"/>
      <c r="Q140" s="483" t="str">
        <f>IF(②選手情報入力!J33="","",②選手情報入力!J33)</f>
        <v/>
      </c>
      <c r="R140" s="484"/>
      <c r="S140" s="482"/>
      <c r="T140" s="298"/>
    </row>
    <row r="141" spans="1:20" ht="19.899999999999999" customHeight="1">
      <c r="A141" s="295"/>
      <c r="B141" s="264" t="s">
        <v>220</v>
      </c>
      <c r="C141" s="265"/>
      <c r="D141" s="265"/>
      <c r="E141" s="265"/>
      <c r="F141" s="265"/>
      <c r="G141" s="266"/>
      <c r="H141" s="266"/>
      <c r="I141" s="180"/>
      <c r="J141" s="200"/>
      <c r="K141" s="295"/>
      <c r="L141" s="264" t="s">
        <v>220</v>
      </c>
      <c r="M141" s="265"/>
      <c r="N141" s="265"/>
      <c r="O141" s="265"/>
      <c r="P141" s="265"/>
      <c r="Q141" s="266"/>
      <c r="R141" s="266"/>
      <c r="S141" s="180"/>
      <c r="T141" s="298"/>
    </row>
    <row r="142" spans="1:20" ht="19.899999999999999" customHeight="1">
      <c r="A142" s="295"/>
      <c r="B142" s="264" t="s">
        <v>221</v>
      </c>
      <c r="C142" s="265"/>
      <c r="D142" s="265"/>
      <c r="E142" s="265"/>
      <c r="F142" s="265"/>
      <c r="G142" s="266"/>
      <c r="H142" s="266"/>
      <c r="I142" s="180"/>
      <c r="J142" s="200"/>
      <c r="K142" s="295"/>
      <c r="L142" s="264" t="s">
        <v>221</v>
      </c>
      <c r="M142" s="265"/>
      <c r="N142" s="265"/>
      <c r="O142" s="265"/>
      <c r="P142" s="265"/>
      <c r="Q142" s="266"/>
      <c r="R142" s="266"/>
      <c r="S142" s="180"/>
      <c r="T142" s="298"/>
    </row>
    <row r="143" spans="1:20" ht="19.899999999999999" customHeight="1">
      <c r="A143" s="295"/>
      <c r="B143" s="262" t="s">
        <v>222</v>
      </c>
      <c r="C143" s="265"/>
      <c r="D143" s="265"/>
      <c r="E143" s="265"/>
      <c r="F143" s="265"/>
      <c r="G143" s="266"/>
      <c r="H143" s="266"/>
      <c r="I143" s="180"/>
      <c r="J143" s="200"/>
      <c r="K143" s="295"/>
      <c r="L143" s="262" t="s">
        <v>222</v>
      </c>
      <c r="M143" s="265"/>
      <c r="N143" s="265"/>
      <c r="O143" s="265"/>
      <c r="P143" s="265"/>
      <c r="Q143" s="266"/>
      <c r="R143" s="266"/>
      <c r="S143" s="180"/>
      <c r="T143" s="298"/>
    </row>
    <row r="144" spans="1:20" ht="19.899999999999999" customHeight="1">
      <c r="A144" s="297"/>
      <c r="B144" s="267" t="s">
        <v>370</v>
      </c>
      <c r="C144" s="268"/>
      <c r="D144" s="268"/>
      <c r="E144" s="268"/>
      <c r="F144" s="268"/>
      <c r="G144" s="269"/>
      <c r="H144" s="269"/>
      <c r="I144" s="270"/>
      <c r="J144" s="271"/>
      <c r="K144" s="297"/>
      <c r="L144" s="267" t="s">
        <v>370</v>
      </c>
      <c r="M144" s="268"/>
      <c r="N144" s="268"/>
      <c r="O144" s="268"/>
      <c r="P144" s="268"/>
      <c r="Q144" s="269"/>
      <c r="R144" s="269"/>
      <c r="S144" s="270"/>
      <c r="T144" s="301"/>
    </row>
    <row r="145" spans="1:20" ht="40.15" customHeight="1">
      <c r="A145" s="294"/>
      <c r="B145" s="260"/>
      <c r="C145" s="260"/>
      <c r="D145" s="260"/>
      <c r="E145" s="260"/>
      <c r="F145" s="260"/>
      <c r="G145" s="260"/>
      <c r="H145" s="260"/>
      <c r="I145" s="260"/>
      <c r="J145" s="261"/>
      <c r="K145" s="294"/>
      <c r="L145" s="260"/>
      <c r="M145" s="260"/>
      <c r="N145" s="260"/>
      <c r="O145" s="260"/>
      <c r="P145" s="260"/>
      <c r="Q145" s="260"/>
      <c r="R145" s="260"/>
      <c r="S145" s="260"/>
      <c r="T145" s="300"/>
    </row>
    <row r="146" spans="1:20" ht="40.15" customHeight="1" thickBot="1">
      <c r="A146" s="295"/>
      <c r="B146" s="178" t="s">
        <v>299</v>
      </c>
      <c r="C146" s="490" t="s">
        <v>368</v>
      </c>
      <c r="D146" s="490"/>
      <c r="E146" s="490"/>
      <c r="F146" s="490"/>
      <c r="G146" s="490"/>
      <c r="H146" s="263"/>
      <c r="I146" s="257" t="s">
        <v>208</v>
      </c>
      <c r="J146" s="258"/>
      <c r="K146" s="295"/>
      <c r="L146" s="178" t="s">
        <v>319</v>
      </c>
      <c r="M146" s="490" t="s">
        <v>368</v>
      </c>
      <c r="N146" s="490"/>
      <c r="O146" s="490"/>
      <c r="P146" s="490"/>
      <c r="Q146" s="490"/>
      <c r="R146" s="263"/>
      <c r="S146" s="257" t="s">
        <v>208</v>
      </c>
      <c r="T146" s="298"/>
    </row>
    <row r="147" spans="1:20" s="278" customFormat="1" ht="40.15" customHeight="1" thickBot="1">
      <c r="A147" s="296"/>
      <c r="B147" s="280" t="s">
        <v>209</v>
      </c>
      <c r="C147" s="491" t="str">
        <f>IF(②選手情報入力!I34="","",②選手情報入力!I34)</f>
        <v/>
      </c>
      <c r="D147" s="491"/>
      <c r="E147" s="491"/>
      <c r="F147" s="491"/>
      <c r="G147" s="491"/>
      <c r="H147" s="491"/>
      <c r="I147" s="492"/>
      <c r="J147" s="293"/>
      <c r="K147" s="296"/>
      <c r="L147" s="280" t="s">
        <v>209</v>
      </c>
      <c r="M147" s="491" t="str">
        <f>IF(②選手情報入力!I35="","",②選手情報入力!I35)</f>
        <v/>
      </c>
      <c r="N147" s="491"/>
      <c r="O147" s="491"/>
      <c r="P147" s="491"/>
      <c r="Q147" s="491"/>
      <c r="R147" s="491"/>
      <c r="S147" s="492"/>
      <c r="T147" s="299"/>
    </row>
    <row r="148" spans="1:20" s="278" customFormat="1" ht="40.15" customHeight="1">
      <c r="A148" s="296"/>
      <c r="B148" s="287" t="s">
        <v>5</v>
      </c>
      <c r="C148" s="288" t="s">
        <v>210</v>
      </c>
      <c r="D148" s="487" t="str">
        <f>IF(②選手情報入力!$E$34="","",②選手情報入力!$E$34)</f>
        <v/>
      </c>
      <c r="E148" s="487"/>
      <c r="F148" s="487"/>
      <c r="G148" s="488" t="s">
        <v>315</v>
      </c>
      <c r="H148" s="488"/>
      <c r="I148" s="489"/>
      <c r="J148" s="292"/>
      <c r="K148" s="296"/>
      <c r="L148" s="287" t="s">
        <v>5</v>
      </c>
      <c r="M148" s="288" t="s">
        <v>210</v>
      </c>
      <c r="N148" s="487" t="str">
        <f>IF(②選手情報入力!$E$35="","",②選手情報入力!$E$35)</f>
        <v/>
      </c>
      <c r="O148" s="487"/>
      <c r="P148" s="487"/>
      <c r="Q148" s="488" t="s">
        <v>315</v>
      </c>
      <c r="R148" s="488"/>
      <c r="S148" s="489"/>
      <c r="T148" s="299"/>
    </row>
    <row r="149" spans="1:20" s="278" customFormat="1" ht="40.15" customHeight="1" thickBot="1">
      <c r="A149" s="296"/>
      <c r="B149" s="302" t="str">
        <f>IF(②選手情報入力!$C$34="","",②選手情報入力!$C$34)</f>
        <v/>
      </c>
      <c r="C149" s="289" t="s">
        <v>211</v>
      </c>
      <c r="D149" s="493" t="str">
        <f>IF(②選手情報入力!$D$34="","",②選手情報入力!$D$34)</f>
        <v/>
      </c>
      <c r="E149" s="493"/>
      <c r="F149" s="493"/>
      <c r="G149" s="494" t="str">
        <f>IF(①団体情報入力!$D$5="","",①団体情報入力!$D$5)</f>
        <v/>
      </c>
      <c r="H149" s="495"/>
      <c r="I149" s="496"/>
      <c r="J149" s="279"/>
      <c r="K149" s="296"/>
      <c r="L149" s="302" t="str">
        <f>IF(②選手情報入力!$C$35="","",②選手情報入力!$C$35)</f>
        <v/>
      </c>
      <c r="M149" s="289" t="s">
        <v>211</v>
      </c>
      <c r="N149" s="493" t="str">
        <f>IF(②選手情報入力!$D$35="","",②選手情報入力!$D$35)</f>
        <v/>
      </c>
      <c r="O149" s="493"/>
      <c r="P149" s="493"/>
      <c r="Q149" s="494" t="str">
        <f>IF(①団体情報入力!$D$5="","",①団体情報入力!$D$5)</f>
        <v/>
      </c>
      <c r="R149" s="495"/>
      <c r="S149" s="496"/>
      <c r="T149" s="299"/>
    </row>
    <row r="150" spans="1:20" ht="40.15" customHeight="1">
      <c r="A150" s="295"/>
      <c r="B150" s="281"/>
      <c r="C150" s="282" t="s">
        <v>212</v>
      </c>
      <c r="D150" s="283"/>
      <c r="E150" s="284" t="s">
        <v>213</v>
      </c>
      <c r="F150" s="283" t="s">
        <v>214</v>
      </c>
      <c r="G150" s="285" t="s">
        <v>215</v>
      </c>
      <c r="H150" s="285"/>
      <c r="I150" s="286" t="s">
        <v>216</v>
      </c>
      <c r="J150" s="259"/>
      <c r="K150" s="295"/>
      <c r="L150" s="281"/>
      <c r="M150" s="282" t="s">
        <v>212</v>
      </c>
      <c r="N150" s="283"/>
      <c r="O150" s="284" t="s">
        <v>213</v>
      </c>
      <c r="P150" s="283" t="s">
        <v>214</v>
      </c>
      <c r="Q150" s="285" t="s">
        <v>215</v>
      </c>
      <c r="R150" s="285"/>
      <c r="S150" s="286" t="s">
        <v>216</v>
      </c>
      <c r="T150" s="298"/>
    </row>
    <row r="151" spans="1:20" ht="40.15" customHeight="1">
      <c r="A151" s="295"/>
      <c r="B151" s="291" t="s">
        <v>217</v>
      </c>
      <c r="C151" s="485"/>
      <c r="D151" s="485"/>
      <c r="E151" s="476"/>
      <c r="F151" s="478"/>
      <c r="G151" s="480" t="s">
        <v>218</v>
      </c>
      <c r="H151" s="480"/>
      <c r="I151" s="481"/>
      <c r="J151" s="199"/>
      <c r="K151" s="295"/>
      <c r="L151" s="291" t="s">
        <v>217</v>
      </c>
      <c r="M151" s="485"/>
      <c r="N151" s="485"/>
      <c r="O151" s="476"/>
      <c r="P151" s="478"/>
      <c r="Q151" s="480" t="s">
        <v>218</v>
      </c>
      <c r="R151" s="480"/>
      <c r="S151" s="481"/>
      <c r="T151" s="298"/>
    </row>
    <row r="152" spans="1:20" ht="40.15" customHeight="1" thickBot="1">
      <c r="A152" s="295"/>
      <c r="B152" s="290" t="s">
        <v>219</v>
      </c>
      <c r="C152" s="486"/>
      <c r="D152" s="486"/>
      <c r="E152" s="477"/>
      <c r="F152" s="479"/>
      <c r="G152" s="483" t="str">
        <f>IF(②選手情報入力!J34="","",②選手情報入力!J34)</f>
        <v/>
      </c>
      <c r="H152" s="484"/>
      <c r="I152" s="482"/>
      <c r="J152" s="199"/>
      <c r="K152" s="295"/>
      <c r="L152" s="290" t="s">
        <v>219</v>
      </c>
      <c r="M152" s="486"/>
      <c r="N152" s="486"/>
      <c r="O152" s="477"/>
      <c r="P152" s="479"/>
      <c r="Q152" s="483" t="str">
        <f>IF(②選手情報入力!J35="","",②選手情報入力!J35)</f>
        <v/>
      </c>
      <c r="R152" s="484"/>
      <c r="S152" s="482"/>
      <c r="T152" s="298"/>
    </row>
    <row r="153" spans="1:20" ht="19.899999999999999" customHeight="1">
      <c r="A153" s="295"/>
      <c r="B153" s="264" t="s">
        <v>220</v>
      </c>
      <c r="C153" s="265"/>
      <c r="D153" s="265"/>
      <c r="E153" s="265"/>
      <c r="F153" s="265"/>
      <c r="G153" s="266"/>
      <c r="H153" s="266"/>
      <c r="I153" s="180"/>
      <c r="J153" s="200"/>
      <c r="K153" s="295"/>
      <c r="L153" s="264" t="s">
        <v>220</v>
      </c>
      <c r="M153" s="265"/>
      <c r="N153" s="265"/>
      <c r="O153" s="265"/>
      <c r="P153" s="265"/>
      <c r="Q153" s="266"/>
      <c r="R153" s="266"/>
      <c r="S153" s="180"/>
      <c r="T153" s="298"/>
    </row>
    <row r="154" spans="1:20" ht="19.899999999999999" customHeight="1">
      <c r="A154" s="295"/>
      <c r="B154" s="264" t="s">
        <v>221</v>
      </c>
      <c r="C154" s="265"/>
      <c r="D154" s="265"/>
      <c r="E154" s="265"/>
      <c r="F154" s="265"/>
      <c r="G154" s="266"/>
      <c r="H154" s="266"/>
      <c r="I154" s="180"/>
      <c r="J154" s="200"/>
      <c r="K154" s="295"/>
      <c r="L154" s="264" t="s">
        <v>221</v>
      </c>
      <c r="M154" s="265"/>
      <c r="N154" s="265"/>
      <c r="O154" s="265"/>
      <c r="P154" s="265"/>
      <c r="Q154" s="266"/>
      <c r="R154" s="266"/>
      <c r="S154" s="180"/>
      <c r="T154" s="298"/>
    </row>
    <row r="155" spans="1:20" ht="19.899999999999999" customHeight="1">
      <c r="A155" s="295"/>
      <c r="B155" s="262" t="s">
        <v>222</v>
      </c>
      <c r="C155" s="265"/>
      <c r="D155" s="265"/>
      <c r="E155" s="265"/>
      <c r="F155" s="265"/>
      <c r="G155" s="266"/>
      <c r="H155" s="266"/>
      <c r="I155" s="180"/>
      <c r="J155" s="200"/>
      <c r="K155" s="295"/>
      <c r="L155" s="262" t="s">
        <v>222</v>
      </c>
      <c r="M155" s="265"/>
      <c r="N155" s="265"/>
      <c r="O155" s="265"/>
      <c r="P155" s="265"/>
      <c r="Q155" s="266"/>
      <c r="R155" s="266"/>
      <c r="S155" s="180"/>
      <c r="T155" s="298"/>
    </row>
    <row r="156" spans="1:20" ht="19.899999999999999" customHeight="1">
      <c r="A156" s="297"/>
      <c r="B156" s="267" t="s">
        <v>370</v>
      </c>
      <c r="C156" s="268"/>
      <c r="D156" s="268"/>
      <c r="E156" s="268"/>
      <c r="F156" s="268"/>
      <c r="G156" s="269"/>
      <c r="H156" s="269"/>
      <c r="I156" s="270"/>
      <c r="J156" s="271"/>
      <c r="K156" s="297"/>
      <c r="L156" s="267" t="s">
        <v>370</v>
      </c>
      <c r="M156" s="268"/>
      <c r="N156" s="268"/>
      <c r="O156" s="268"/>
      <c r="P156" s="268"/>
      <c r="Q156" s="269"/>
      <c r="R156" s="269"/>
      <c r="S156" s="270"/>
      <c r="T156" s="301"/>
    </row>
    <row r="157" spans="1:20" ht="40.15" customHeight="1">
      <c r="A157" s="295"/>
      <c r="B157" s="272"/>
      <c r="C157" s="273"/>
      <c r="D157" s="273"/>
      <c r="E157" s="273"/>
      <c r="F157" s="273"/>
      <c r="G157" s="274"/>
      <c r="H157" s="274"/>
      <c r="I157" s="275"/>
      <c r="J157" s="276"/>
      <c r="K157" s="295"/>
      <c r="L157" s="272"/>
      <c r="M157" s="273"/>
      <c r="N157" s="273"/>
      <c r="O157" s="273"/>
      <c r="P157" s="273"/>
      <c r="Q157" s="274"/>
      <c r="R157" s="274"/>
      <c r="S157" s="275"/>
      <c r="T157" s="298"/>
    </row>
    <row r="158" spans="1:20" ht="40.15" customHeight="1" thickBot="1">
      <c r="A158" s="295"/>
      <c r="B158" s="178" t="s">
        <v>300</v>
      </c>
      <c r="C158" s="490" t="s">
        <v>368</v>
      </c>
      <c r="D158" s="490"/>
      <c r="E158" s="490"/>
      <c r="F158" s="490"/>
      <c r="G158" s="490"/>
      <c r="H158" s="263"/>
      <c r="I158" s="179" t="s">
        <v>208</v>
      </c>
      <c r="J158" s="198"/>
      <c r="K158" s="295"/>
      <c r="L158" s="178" t="s">
        <v>301</v>
      </c>
      <c r="M158" s="490" t="s">
        <v>368</v>
      </c>
      <c r="N158" s="490"/>
      <c r="O158" s="490"/>
      <c r="P158" s="490"/>
      <c r="Q158" s="490"/>
      <c r="R158" s="263"/>
      <c r="S158" s="179" t="s">
        <v>208</v>
      </c>
      <c r="T158" s="298"/>
    </row>
    <row r="159" spans="1:20" s="278" customFormat="1" ht="40.15" customHeight="1" thickBot="1">
      <c r="A159" s="296"/>
      <c r="B159" s="280" t="s">
        <v>209</v>
      </c>
      <c r="C159" s="491" t="str">
        <f>IF(②選手情報入力!I36="","",②選手情報入力!I36)</f>
        <v/>
      </c>
      <c r="D159" s="491"/>
      <c r="E159" s="491"/>
      <c r="F159" s="491"/>
      <c r="G159" s="491"/>
      <c r="H159" s="491"/>
      <c r="I159" s="492"/>
      <c r="J159" s="293"/>
      <c r="K159" s="296"/>
      <c r="L159" s="280" t="s">
        <v>209</v>
      </c>
      <c r="M159" s="491" t="str">
        <f>IF(②選手情報入力!I37="","",②選手情報入力!I37)</f>
        <v/>
      </c>
      <c r="N159" s="491"/>
      <c r="O159" s="491"/>
      <c r="P159" s="491"/>
      <c r="Q159" s="491"/>
      <c r="R159" s="491"/>
      <c r="S159" s="492"/>
      <c r="T159" s="299"/>
    </row>
    <row r="160" spans="1:20" s="278" customFormat="1" ht="40.15" customHeight="1">
      <c r="A160" s="296"/>
      <c r="B160" s="287" t="s">
        <v>5</v>
      </c>
      <c r="C160" s="288" t="s">
        <v>210</v>
      </c>
      <c r="D160" s="487" t="str">
        <f>IF(②選手情報入力!$E$36="","",②選手情報入力!$E$36)</f>
        <v/>
      </c>
      <c r="E160" s="487"/>
      <c r="F160" s="487"/>
      <c r="G160" s="488" t="s">
        <v>315</v>
      </c>
      <c r="H160" s="488"/>
      <c r="I160" s="489"/>
      <c r="J160" s="292"/>
      <c r="K160" s="296"/>
      <c r="L160" s="287" t="s">
        <v>5</v>
      </c>
      <c r="M160" s="288" t="s">
        <v>210</v>
      </c>
      <c r="N160" s="487" t="str">
        <f>IF(②選手情報入力!$E$37="","",②選手情報入力!$E$37)</f>
        <v/>
      </c>
      <c r="O160" s="487"/>
      <c r="P160" s="487"/>
      <c r="Q160" s="488" t="s">
        <v>315</v>
      </c>
      <c r="R160" s="488"/>
      <c r="S160" s="489"/>
      <c r="T160" s="299"/>
    </row>
    <row r="161" spans="1:20" s="278" customFormat="1" ht="40.15" customHeight="1" thickBot="1">
      <c r="A161" s="296"/>
      <c r="B161" s="302" t="str">
        <f>IF(②選手情報入力!$C$36="","",②選手情報入力!$C$36)</f>
        <v/>
      </c>
      <c r="C161" s="289" t="s">
        <v>211</v>
      </c>
      <c r="D161" s="493" t="str">
        <f>IF(②選手情報入力!$D$36="","",②選手情報入力!$D$36)</f>
        <v/>
      </c>
      <c r="E161" s="493"/>
      <c r="F161" s="493"/>
      <c r="G161" s="494" t="str">
        <f>IF(①団体情報入力!$D$5="","",①団体情報入力!$D$5)</f>
        <v/>
      </c>
      <c r="H161" s="495"/>
      <c r="I161" s="496"/>
      <c r="J161" s="279"/>
      <c r="K161" s="296"/>
      <c r="L161" s="302" t="str">
        <f>IF(②選手情報入力!$C$37="","",②選手情報入力!$C$37)</f>
        <v/>
      </c>
      <c r="M161" s="289" t="s">
        <v>211</v>
      </c>
      <c r="N161" s="493" t="str">
        <f>IF(②選手情報入力!$D$37="","",②選手情報入力!$D$37)</f>
        <v/>
      </c>
      <c r="O161" s="493"/>
      <c r="P161" s="493"/>
      <c r="Q161" s="494" t="str">
        <f>IF(①団体情報入力!$D$5="","",①団体情報入力!$D$5)</f>
        <v/>
      </c>
      <c r="R161" s="495"/>
      <c r="S161" s="496"/>
      <c r="T161" s="299"/>
    </row>
    <row r="162" spans="1:20" ht="40.15" customHeight="1">
      <c r="A162" s="295"/>
      <c r="B162" s="281"/>
      <c r="C162" s="282" t="s">
        <v>212</v>
      </c>
      <c r="D162" s="283"/>
      <c r="E162" s="284" t="s">
        <v>213</v>
      </c>
      <c r="F162" s="283" t="s">
        <v>214</v>
      </c>
      <c r="G162" s="285" t="s">
        <v>215</v>
      </c>
      <c r="H162" s="285"/>
      <c r="I162" s="286" t="s">
        <v>216</v>
      </c>
      <c r="J162" s="259"/>
      <c r="K162" s="295"/>
      <c r="L162" s="281"/>
      <c r="M162" s="282" t="s">
        <v>212</v>
      </c>
      <c r="N162" s="283"/>
      <c r="O162" s="284" t="s">
        <v>213</v>
      </c>
      <c r="P162" s="283" t="s">
        <v>214</v>
      </c>
      <c r="Q162" s="285" t="s">
        <v>215</v>
      </c>
      <c r="R162" s="285"/>
      <c r="S162" s="286" t="s">
        <v>216</v>
      </c>
      <c r="T162" s="298"/>
    </row>
    <row r="163" spans="1:20" ht="40.15" customHeight="1">
      <c r="A163" s="295"/>
      <c r="B163" s="291" t="s">
        <v>217</v>
      </c>
      <c r="C163" s="485"/>
      <c r="D163" s="485"/>
      <c r="E163" s="476"/>
      <c r="F163" s="478"/>
      <c r="G163" s="480" t="s">
        <v>218</v>
      </c>
      <c r="H163" s="480"/>
      <c r="I163" s="481"/>
      <c r="J163" s="199"/>
      <c r="K163" s="295"/>
      <c r="L163" s="291" t="s">
        <v>217</v>
      </c>
      <c r="M163" s="485"/>
      <c r="N163" s="485"/>
      <c r="O163" s="476"/>
      <c r="P163" s="478"/>
      <c r="Q163" s="480" t="s">
        <v>218</v>
      </c>
      <c r="R163" s="480"/>
      <c r="S163" s="481"/>
      <c r="T163" s="298"/>
    </row>
    <row r="164" spans="1:20" ht="40.15" customHeight="1" thickBot="1">
      <c r="A164" s="295"/>
      <c r="B164" s="290" t="s">
        <v>219</v>
      </c>
      <c r="C164" s="486"/>
      <c r="D164" s="486"/>
      <c r="E164" s="477"/>
      <c r="F164" s="479"/>
      <c r="G164" s="483" t="str">
        <f>IF(②選手情報入力!J36="","",②選手情報入力!J36)</f>
        <v/>
      </c>
      <c r="H164" s="484"/>
      <c r="I164" s="482"/>
      <c r="J164" s="199"/>
      <c r="K164" s="295"/>
      <c r="L164" s="290" t="s">
        <v>219</v>
      </c>
      <c r="M164" s="486"/>
      <c r="N164" s="486"/>
      <c r="O164" s="477"/>
      <c r="P164" s="479"/>
      <c r="Q164" s="483" t="str">
        <f>IF(②選手情報入力!J37="","",②選手情報入力!J37)</f>
        <v/>
      </c>
      <c r="R164" s="484"/>
      <c r="S164" s="482"/>
      <c r="T164" s="298"/>
    </row>
    <row r="165" spans="1:20" ht="19.899999999999999" customHeight="1">
      <c r="A165" s="295"/>
      <c r="B165" s="264" t="s">
        <v>220</v>
      </c>
      <c r="C165" s="265"/>
      <c r="D165" s="265"/>
      <c r="E165" s="265"/>
      <c r="F165" s="265"/>
      <c r="G165" s="266"/>
      <c r="H165" s="266"/>
      <c r="I165" s="180"/>
      <c r="J165" s="200"/>
      <c r="K165" s="295"/>
      <c r="L165" s="264" t="s">
        <v>220</v>
      </c>
      <c r="M165" s="265"/>
      <c r="N165" s="265"/>
      <c r="O165" s="265"/>
      <c r="P165" s="265"/>
      <c r="Q165" s="266"/>
      <c r="R165" s="266"/>
      <c r="S165" s="180"/>
      <c r="T165" s="298"/>
    </row>
    <row r="166" spans="1:20" ht="19.899999999999999" customHeight="1">
      <c r="A166" s="295"/>
      <c r="B166" s="264" t="s">
        <v>221</v>
      </c>
      <c r="C166" s="265"/>
      <c r="D166" s="265"/>
      <c r="E166" s="265"/>
      <c r="F166" s="265"/>
      <c r="G166" s="266"/>
      <c r="H166" s="266"/>
      <c r="I166" s="180"/>
      <c r="J166" s="200"/>
      <c r="K166" s="295"/>
      <c r="L166" s="264" t="s">
        <v>221</v>
      </c>
      <c r="M166" s="265"/>
      <c r="N166" s="265"/>
      <c r="O166" s="265"/>
      <c r="P166" s="265"/>
      <c r="Q166" s="266"/>
      <c r="R166" s="266"/>
      <c r="S166" s="180"/>
      <c r="T166" s="298"/>
    </row>
    <row r="167" spans="1:20" ht="19.899999999999999" customHeight="1">
      <c r="A167" s="295"/>
      <c r="B167" s="262" t="s">
        <v>222</v>
      </c>
      <c r="C167" s="265"/>
      <c r="D167" s="265"/>
      <c r="E167" s="265"/>
      <c r="F167" s="265"/>
      <c r="G167" s="266"/>
      <c r="H167" s="266"/>
      <c r="I167" s="180"/>
      <c r="J167" s="200"/>
      <c r="K167" s="295"/>
      <c r="L167" s="262" t="s">
        <v>222</v>
      </c>
      <c r="M167" s="265"/>
      <c r="N167" s="265"/>
      <c r="O167" s="265"/>
      <c r="P167" s="265"/>
      <c r="Q167" s="266"/>
      <c r="R167" s="266"/>
      <c r="S167" s="180"/>
      <c r="T167" s="298"/>
    </row>
    <row r="168" spans="1:20" ht="19.899999999999999" customHeight="1">
      <c r="A168" s="297"/>
      <c r="B168" s="267" t="s">
        <v>370</v>
      </c>
      <c r="C168" s="268"/>
      <c r="D168" s="268"/>
      <c r="E168" s="268"/>
      <c r="F168" s="268"/>
      <c r="G168" s="269"/>
      <c r="H168" s="269"/>
      <c r="I168" s="270"/>
      <c r="J168" s="271"/>
      <c r="K168" s="297"/>
      <c r="L168" s="267" t="s">
        <v>370</v>
      </c>
      <c r="M168" s="268"/>
      <c r="N168" s="268"/>
      <c r="O168" s="268"/>
      <c r="P168" s="268"/>
      <c r="Q168" s="269"/>
      <c r="R168" s="269"/>
      <c r="S168" s="270"/>
      <c r="T168" s="301"/>
    </row>
    <row r="169" spans="1:20" ht="40.15" customHeight="1">
      <c r="A169" s="295"/>
      <c r="B169" s="272"/>
      <c r="C169" s="273"/>
      <c r="D169" s="273"/>
      <c r="E169" s="273"/>
      <c r="F169" s="273"/>
      <c r="G169" s="274"/>
      <c r="H169" s="274"/>
      <c r="I169" s="275"/>
      <c r="J169" s="276"/>
      <c r="K169" s="295"/>
      <c r="L169" s="272"/>
      <c r="M169" s="273"/>
      <c r="N169" s="273"/>
      <c r="O169" s="273"/>
      <c r="P169" s="273"/>
      <c r="Q169" s="274"/>
      <c r="R169" s="274"/>
      <c r="S169" s="275"/>
      <c r="T169" s="298"/>
    </row>
    <row r="170" spans="1:20" ht="40.15" customHeight="1" thickBot="1">
      <c r="A170" s="295"/>
      <c r="B170" s="178" t="s">
        <v>302</v>
      </c>
      <c r="C170" s="490" t="s">
        <v>368</v>
      </c>
      <c r="D170" s="490"/>
      <c r="E170" s="490"/>
      <c r="F170" s="490"/>
      <c r="G170" s="490"/>
      <c r="H170" s="263"/>
      <c r="I170" s="179" t="s">
        <v>208</v>
      </c>
      <c r="J170" s="198"/>
      <c r="K170" s="295"/>
      <c r="L170" s="178" t="s">
        <v>303</v>
      </c>
      <c r="M170" s="490" t="s">
        <v>368</v>
      </c>
      <c r="N170" s="490"/>
      <c r="O170" s="490"/>
      <c r="P170" s="490"/>
      <c r="Q170" s="490"/>
      <c r="R170" s="263"/>
      <c r="S170" s="179" t="s">
        <v>208</v>
      </c>
      <c r="T170" s="298"/>
    </row>
    <row r="171" spans="1:20" s="278" customFormat="1" ht="40.15" customHeight="1" thickBot="1">
      <c r="A171" s="296"/>
      <c r="B171" s="280" t="s">
        <v>209</v>
      </c>
      <c r="C171" s="491" t="str">
        <f>IF(②選手情報入力!I38="","",②選手情報入力!I38)</f>
        <v/>
      </c>
      <c r="D171" s="491"/>
      <c r="E171" s="491"/>
      <c r="F171" s="491"/>
      <c r="G171" s="491"/>
      <c r="H171" s="491"/>
      <c r="I171" s="492"/>
      <c r="J171" s="293"/>
      <c r="K171" s="296"/>
      <c r="L171" s="280" t="s">
        <v>209</v>
      </c>
      <c r="M171" s="491" t="str">
        <f>IF(②選手情報入力!I39="","",②選手情報入力!I39)</f>
        <v/>
      </c>
      <c r="N171" s="491"/>
      <c r="O171" s="491"/>
      <c r="P171" s="491"/>
      <c r="Q171" s="491"/>
      <c r="R171" s="491"/>
      <c r="S171" s="492"/>
      <c r="T171" s="299"/>
    </row>
    <row r="172" spans="1:20" s="278" customFormat="1" ht="40.15" customHeight="1">
      <c r="A172" s="296"/>
      <c r="B172" s="287" t="s">
        <v>5</v>
      </c>
      <c r="C172" s="288" t="s">
        <v>210</v>
      </c>
      <c r="D172" s="487" t="str">
        <f>IF(②選手情報入力!$E$38="","",②選手情報入力!$E$38)</f>
        <v/>
      </c>
      <c r="E172" s="487"/>
      <c r="F172" s="487"/>
      <c r="G172" s="488" t="s">
        <v>315</v>
      </c>
      <c r="H172" s="488"/>
      <c r="I172" s="489"/>
      <c r="J172" s="292"/>
      <c r="K172" s="296"/>
      <c r="L172" s="287" t="s">
        <v>5</v>
      </c>
      <c r="M172" s="288" t="s">
        <v>210</v>
      </c>
      <c r="N172" s="487" t="str">
        <f>IF(②選手情報入力!$E$39="","",②選手情報入力!$E$39)</f>
        <v/>
      </c>
      <c r="O172" s="487"/>
      <c r="P172" s="487"/>
      <c r="Q172" s="488" t="s">
        <v>315</v>
      </c>
      <c r="R172" s="488"/>
      <c r="S172" s="489"/>
      <c r="T172" s="299"/>
    </row>
    <row r="173" spans="1:20" s="278" customFormat="1" ht="40.15" customHeight="1" thickBot="1">
      <c r="A173" s="296"/>
      <c r="B173" s="302" t="str">
        <f>IF(②選手情報入力!$C$38="","",②選手情報入力!$C$38)</f>
        <v/>
      </c>
      <c r="C173" s="289" t="s">
        <v>211</v>
      </c>
      <c r="D173" s="493" t="str">
        <f>IF(②選手情報入力!$D$38="","",②選手情報入力!$D$38)</f>
        <v/>
      </c>
      <c r="E173" s="493"/>
      <c r="F173" s="493"/>
      <c r="G173" s="494" t="str">
        <f>IF(①団体情報入力!$D$5="","",①団体情報入力!$D$5)</f>
        <v/>
      </c>
      <c r="H173" s="495"/>
      <c r="I173" s="496"/>
      <c r="J173" s="279"/>
      <c r="K173" s="296"/>
      <c r="L173" s="302" t="str">
        <f>IF(②選手情報入力!$C$39="","",②選手情報入力!$C$39)</f>
        <v/>
      </c>
      <c r="M173" s="289" t="s">
        <v>211</v>
      </c>
      <c r="N173" s="493" t="str">
        <f>IF(②選手情報入力!$D$39="","",②選手情報入力!$D$39)</f>
        <v/>
      </c>
      <c r="O173" s="493"/>
      <c r="P173" s="493"/>
      <c r="Q173" s="494" t="str">
        <f>IF(①団体情報入力!$D$5="","",①団体情報入力!$D$5)</f>
        <v/>
      </c>
      <c r="R173" s="495"/>
      <c r="S173" s="496"/>
      <c r="T173" s="299"/>
    </row>
    <row r="174" spans="1:20" ht="40.15" customHeight="1">
      <c r="A174" s="295"/>
      <c r="B174" s="281"/>
      <c r="C174" s="282" t="s">
        <v>212</v>
      </c>
      <c r="D174" s="283"/>
      <c r="E174" s="284" t="s">
        <v>213</v>
      </c>
      <c r="F174" s="283" t="s">
        <v>214</v>
      </c>
      <c r="G174" s="285" t="s">
        <v>215</v>
      </c>
      <c r="H174" s="285"/>
      <c r="I174" s="286" t="s">
        <v>216</v>
      </c>
      <c r="J174" s="259"/>
      <c r="K174" s="295"/>
      <c r="L174" s="281"/>
      <c r="M174" s="282" t="s">
        <v>212</v>
      </c>
      <c r="N174" s="283"/>
      <c r="O174" s="284" t="s">
        <v>213</v>
      </c>
      <c r="P174" s="283" t="s">
        <v>214</v>
      </c>
      <c r="Q174" s="285" t="s">
        <v>215</v>
      </c>
      <c r="R174" s="285"/>
      <c r="S174" s="286" t="s">
        <v>216</v>
      </c>
      <c r="T174" s="298"/>
    </row>
    <row r="175" spans="1:20" ht="40.15" customHeight="1">
      <c r="A175" s="295"/>
      <c r="B175" s="291" t="s">
        <v>217</v>
      </c>
      <c r="C175" s="485"/>
      <c r="D175" s="485"/>
      <c r="E175" s="476"/>
      <c r="F175" s="478"/>
      <c r="G175" s="480" t="s">
        <v>218</v>
      </c>
      <c r="H175" s="480"/>
      <c r="I175" s="481"/>
      <c r="J175" s="199"/>
      <c r="K175" s="295"/>
      <c r="L175" s="291" t="s">
        <v>217</v>
      </c>
      <c r="M175" s="485"/>
      <c r="N175" s="485"/>
      <c r="O175" s="476"/>
      <c r="P175" s="478"/>
      <c r="Q175" s="480" t="s">
        <v>218</v>
      </c>
      <c r="R175" s="480"/>
      <c r="S175" s="481"/>
      <c r="T175" s="298"/>
    </row>
    <row r="176" spans="1:20" ht="40.15" customHeight="1" thickBot="1">
      <c r="A176" s="295"/>
      <c r="B176" s="290" t="s">
        <v>219</v>
      </c>
      <c r="C176" s="486"/>
      <c r="D176" s="486"/>
      <c r="E176" s="477"/>
      <c r="F176" s="479"/>
      <c r="G176" s="483" t="str">
        <f>IF(②選手情報入力!J38="","",②選手情報入力!J38)</f>
        <v/>
      </c>
      <c r="H176" s="484"/>
      <c r="I176" s="482"/>
      <c r="J176" s="199"/>
      <c r="K176" s="295"/>
      <c r="L176" s="290" t="s">
        <v>219</v>
      </c>
      <c r="M176" s="486"/>
      <c r="N176" s="486"/>
      <c r="O176" s="477"/>
      <c r="P176" s="479"/>
      <c r="Q176" s="483" t="str">
        <f>IF(②選手情報入力!J39="","",②選手情報入力!J39)</f>
        <v/>
      </c>
      <c r="R176" s="484"/>
      <c r="S176" s="482"/>
      <c r="T176" s="298"/>
    </row>
    <row r="177" spans="1:20" ht="19.899999999999999" customHeight="1">
      <c r="A177" s="295"/>
      <c r="B177" s="264" t="s">
        <v>220</v>
      </c>
      <c r="C177" s="265"/>
      <c r="D177" s="265"/>
      <c r="E177" s="265"/>
      <c r="F177" s="265"/>
      <c r="G177" s="266"/>
      <c r="H177" s="266"/>
      <c r="I177" s="180"/>
      <c r="J177" s="200"/>
      <c r="K177" s="295"/>
      <c r="L177" s="264" t="s">
        <v>220</v>
      </c>
      <c r="M177" s="265"/>
      <c r="N177" s="265"/>
      <c r="O177" s="265"/>
      <c r="P177" s="265"/>
      <c r="Q177" s="266"/>
      <c r="R177" s="266"/>
      <c r="S177" s="180"/>
      <c r="T177" s="298"/>
    </row>
    <row r="178" spans="1:20" ht="19.899999999999999" customHeight="1">
      <c r="A178" s="295"/>
      <c r="B178" s="264" t="s">
        <v>221</v>
      </c>
      <c r="C178" s="265"/>
      <c r="D178" s="265"/>
      <c r="E178" s="265"/>
      <c r="F178" s="265"/>
      <c r="G178" s="266"/>
      <c r="H178" s="266"/>
      <c r="I178" s="180"/>
      <c r="J178" s="200"/>
      <c r="K178" s="295"/>
      <c r="L178" s="264" t="s">
        <v>221</v>
      </c>
      <c r="M178" s="265"/>
      <c r="N178" s="265"/>
      <c r="O178" s="265"/>
      <c r="P178" s="265"/>
      <c r="Q178" s="266"/>
      <c r="R178" s="266"/>
      <c r="S178" s="180"/>
      <c r="T178" s="298"/>
    </row>
    <row r="179" spans="1:20" ht="19.899999999999999" customHeight="1">
      <c r="A179" s="295"/>
      <c r="B179" s="262" t="s">
        <v>222</v>
      </c>
      <c r="C179" s="265"/>
      <c r="D179" s="265"/>
      <c r="E179" s="265"/>
      <c r="F179" s="265"/>
      <c r="G179" s="266"/>
      <c r="H179" s="266"/>
      <c r="I179" s="180"/>
      <c r="J179" s="200"/>
      <c r="K179" s="295"/>
      <c r="L179" s="262" t="s">
        <v>222</v>
      </c>
      <c r="M179" s="265"/>
      <c r="N179" s="265"/>
      <c r="O179" s="265"/>
      <c r="P179" s="265"/>
      <c r="Q179" s="266"/>
      <c r="R179" s="266"/>
      <c r="S179" s="180"/>
      <c r="T179" s="298"/>
    </row>
    <row r="180" spans="1:20" ht="19.899999999999999" customHeight="1">
      <c r="A180" s="297"/>
      <c r="B180" s="267" t="s">
        <v>370</v>
      </c>
      <c r="C180" s="268"/>
      <c r="D180" s="268"/>
      <c r="E180" s="268"/>
      <c r="F180" s="268"/>
      <c r="G180" s="269"/>
      <c r="H180" s="269"/>
      <c r="I180" s="270"/>
      <c r="J180" s="271"/>
      <c r="K180" s="297"/>
      <c r="L180" s="267" t="s">
        <v>370</v>
      </c>
      <c r="M180" s="268"/>
      <c r="N180" s="268"/>
      <c r="O180" s="268"/>
      <c r="P180" s="268"/>
      <c r="Q180" s="269"/>
      <c r="R180" s="269"/>
      <c r="S180" s="270"/>
      <c r="T180" s="301"/>
    </row>
    <row r="181" spans="1:20" ht="40.15" customHeight="1">
      <c r="A181" s="294"/>
      <c r="B181" s="260"/>
      <c r="C181" s="260"/>
      <c r="D181" s="260"/>
      <c r="E181" s="260"/>
      <c r="F181" s="260"/>
      <c r="G181" s="260"/>
      <c r="H181" s="260"/>
      <c r="I181" s="260"/>
      <c r="J181" s="261"/>
      <c r="K181" s="294"/>
      <c r="L181" s="260"/>
      <c r="M181" s="260"/>
      <c r="N181" s="260"/>
      <c r="O181" s="260"/>
      <c r="P181" s="260"/>
      <c r="Q181" s="260"/>
      <c r="R181" s="260"/>
      <c r="S181" s="260"/>
      <c r="T181" s="300"/>
    </row>
    <row r="182" spans="1:20" ht="40.15" customHeight="1" thickBot="1">
      <c r="A182" s="295"/>
      <c r="B182" s="178" t="s">
        <v>304</v>
      </c>
      <c r="C182" s="490" t="s">
        <v>368</v>
      </c>
      <c r="D182" s="490"/>
      <c r="E182" s="490"/>
      <c r="F182" s="490"/>
      <c r="G182" s="490"/>
      <c r="H182" s="263"/>
      <c r="I182" s="257" t="s">
        <v>208</v>
      </c>
      <c r="J182" s="258"/>
      <c r="K182" s="295"/>
      <c r="L182" s="178" t="s">
        <v>305</v>
      </c>
      <c r="M182" s="490" t="s">
        <v>368</v>
      </c>
      <c r="N182" s="490"/>
      <c r="O182" s="490"/>
      <c r="P182" s="490"/>
      <c r="Q182" s="490"/>
      <c r="R182" s="263"/>
      <c r="S182" s="257" t="s">
        <v>208</v>
      </c>
      <c r="T182" s="298"/>
    </row>
    <row r="183" spans="1:20" s="278" customFormat="1" ht="40.15" customHeight="1" thickBot="1">
      <c r="A183" s="296"/>
      <c r="B183" s="280" t="s">
        <v>209</v>
      </c>
      <c r="C183" s="491" t="str">
        <f>IF(②選手情報入力!I40="","",②選手情報入力!I40)</f>
        <v/>
      </c>
      <c r="D183" s="491"/>
      <c r="E183" s="491"/>
      <c r="F183" s="491"/>
      <c r="G183" s="491"/>
      <c r="H183" s="491"/>
      <c r="I183" s="492"/>
      <c r="J183" s="293"/>
      <c r="K183" s="296"/>
      <c r="L183" s="280" t="s">
        <v>209</v>
      </c>
      <c r="M183" s="491" t="str">
        <f>IF(②選手情報入力!I41="","",②選手情報入力!I41)</f>
        <v/>
      </c>
      <c r="N183" s="491"/>
      <c r="O183" s="491"/>
      <c r="P183" s="491"/>
      <c r="Q183" s="491"/>
      <c r="R183" s="491"/>
      <c r="S183" s="492"/>
      <c r="T183" s="299"/>
    </row>
    <row r="184" spans="1:20" s="278" customFormat="1" ht="40.15" customHeight="1">
      <c r="A184" s="296"/>
      <c r="B184" s="287" t="s">
        <v>5</v>
      </c>
      <c r="C184" s="288" t="s">
        <v>210</v>
      </c>
      <c r="D184" s="487" t="str">
        <f>IF(②選手情報入力!$E$40="","",②選手情報入力!$E$40)</f>
        <v/>
      </c>
      <c r="E184" s="487"/>
      <c r="F184" s="487"/>
      <c r="G184" s="488" t="s">
        <v>315</v>
      </c>
      <c r="H184" s="488"/>
      <c r="I184" s="489"/>
      <c r="J184" s="292"/>
      <c r="K184" s="296"/>
      <c r="L184" s="287" t="s">
        <v>5</v>
      </c>
      <c r="M184" s="288" t="s">
        <v>210</v>
      </c>
      <c r="N184" s="487" t="str">
        <f>IF(②選手情報入力!$E$41="","",②選手情報入力!$E$41)</f>
        <v/>
      </c>
      <c r="O184" s="487"/>
      <c r="P184" s="487"/>
      <c r="Q184" s="488" t="s">
        <v>315</v>
      </c>
      <c r="R184" s="488"/>
      <c r="S184" s="489"/>
      <c r="T184" s="299"/>
    </row>
    <row r="185" spans="1:20" s="278" customFormat="1" ht="40.15" customHeight="1" thickBot="1">
      <c r="A185" s="296"/>
      <c r="B185" s="302" t="str">
        <f>IF(②選手情報入力!$C$40="","",②選手情報入力!$C$40)</f>
        <v/>
      </c>
      <c r="C185" s="289" t="s">
        <v>211</v>
      </c>
      <c r="D185" s="493" t="str">
        <f>IF(②選手情報入力!$D$40="","",②選手情報入力!$D$40)</f>
        <v/>
      </c>
      <c r="E185" s="493"/>
      <c r="F185" s="493"/>
      <c r="G185" s="494" t="str">
        <f>IF(①団体情報入力!$D$5="","",①団体情報入力!$D$5)</f>
        <v/>
      </c>
      <c r="H185" s="495"/>
      <c r="I185" s="496"/>
      <c r="J185" s="279"/>
      <c r="K185" s="296"/>
      <c r="L185" s="302" t="str">
        <f>IF(②選手情報入力!$C$41="","",②選手情報入力!$C$41)</f>
        <v/>
      </c>
      <c r="M185" s="289" t="s">
        <v>211</v>
      </c>
      <c r="N185" s="493" t="str">
        <f>IF(②選手情報入力!$D$41="","",②選手情報入力!$D$41)</f>
        <v/>
      </c>
      <c r="O185" s="493"/>
      <c r="P185" s="493"/>
      <c r="Q185" s="494" t="str">
        <f>IF(①団体情報入力!$D$5="","",①団体情報入力!$D$5)</f>
        <v/>
      </c>
      <c r="R185" s="495"/>
      <c r="S185" s="496"/>
      <c r="T185" s="299"/>
    </row>
    <row r="186" spans="1:20" ht="40.15" customHeight="1">
      <c r="A186" s="295"/>
      <c r="B186" s="281"/>
      <c r="C186" s="282" t="s">
        <v>212</v>
      </c>
      <c r="D186" s="283"/>
      <c r="E186" s="284" t="s">
        <v>213</v>
      </c>
      <c r="F186" s="283" t="s">
        <v>214</v>
      </c>
      <c r="G186" s="285" t="s">
        <v>215</v>
      </c>
      <c r="H186" s="285"/>
      <c r="I186" s="286" t="s">
        <v>216</v>
      </c>
      <c r="J186" s="259"/>
      <c r="K186" s="295"/>
      <c r="L186" s="281"/>
      <c r="M186" s="282" t="s">
        <v>212</v>
      </c>
      <c r="N186" s="283"/>
      <c r="O186" s="284" t="s">
        <v>213</v>
      </c>
      <c r="P186" s="283" t="s">
        <v>214</v>
      </c>
      <c r="Q186" s="285" t="s">
        <v>215</v>
      </c>
      <c r="R186" s="285"/>
      <c r="S186" s="286" t="s">
        <v>216</v>
      </c>
      <c r="T186" s="298"/>
    </row>
    <row r="187" spans="1:20" ht="40.15" customHeight="1">
      <c r="A187" s="295"/>
      <c r="B187" s="291" t="s">
        <v>217</v>
      </c>
      <c r="C187" s="485"/>
      <c r="D187" s="485"/>
      <c r="E187" s="476"/>
      <c r="F187" s="478"/>
      <c r="G187" s="480" t="s">
        <v>218</v>
      </c>
      <c r="H187" s="480"/>
      <c r="I187" s="481"/>
      <c r="J187" s="199"/>
      <c r="K187" s="295"/>
      <c r="L187" s="291" t="s">
        <v>217</v>
      </c>
      <c r="M187" s="485"/>
      <c r="N187" s="485"/>
      <c r="O187" s="476"/>
      <c r="P187" s="478"/>
      <c r="Q187" s="480" t="s">
        <v>218</v>
      </c>
      <c r="R187" s="480"/>
      <c r="S187" s="481"/>
      <c r="T187" s="298"/>
    </row>
    <row r="188" spans="1:20" ht="40.15" customHeight="1" thickBot="1">
      <c r="A188" s="295"/>
      <c r="B188" s="290" t="s">
        <v>219</v>
      </c>
      <c r="C188" s="486"/>
      <c r="D188" s="486"/>
      <c r="E188" s="477"/>
      <c r="F188" s="479"/>
      <c r="G188" s="483" t="str">
        <f>IF(②選手情報入力!J40="","",②選手情報入力!J40)</f>
        <v/>
      </c>
      <c r="H188" s="484"/>
      <c r="I188" s="482"/>
      <c r="J188" s="199"/>
      <c r="K188" s="295"/>
      <c r="L188" s="290" t="s">
        <v>219</v>
      </c>
      <c r="M188" s="486"/>
      <c r="N188" s="486"/>
      <c r="O188" s="477"/>
      <c r="P188" s="479"/>
      <c r="Q188" s="483" t="str">
        <f>IF(②選手情報入力!J41="","",②選手情報入力!J41)</f>
        <v/>
      </c>
      <c r="R188" s="484"/>
      <c r="S188" s="482"/>
      <c r="T188" s="298"/>
    </row>
    <row r="189" spans="1:20" ht="19.899999999999999" customHeight="1">
      <c r="A189" s="295"/>
      <c r="B189" s="264" t="s">
        <v>220</v>
      </c>
      <c r="C189" s="265"/>
      <c r="D189" s="265"/>
      <c r="E189" s="265"/>
      <c r="F189" s="265"/>
      <c r="G189" s="266"/>
      <c r="H189" s="266"/>
      <c r="I189" s="180"/>
      <c r="J189" s="200"/>
      <c r="K189" s="295"/>
      <c r="L189" s="264" t="s">
        <v>220</v>
      </c>
      <c r="M189" s="265"/>
      <c r="N189" s="265"/>
      <c r="O189" s="265"/>
      <c r="P189" s="265"/>
      <c r="Q189" s="266"/>
      <c r="R189" s="266"/>
      <c r="S189" s="180"/>
      <c r="T189" s="298"/>
    </row>
    <row r="190" spans="1:20" ht="19.899999999999999" customHeight="1">
      <c r="A190" s="295"/>
      <c r="B190" s="264" t="s">
        <v>221</v>
      </c>
      <c r="C190" s="265"/>
      <c r="D190" s="265"/>
      <c r="E190" s="265"/>
      <c r="F190" s="265"/>
      <c r="G190" s="266"/>
      <c r="H190" s="266"/>
      <c r="I190" s="180"/>
      <c r="J190" s="200"/>
      <c r="K190" s="295"/>
      <c r="L190" s="264" t="s">
        <v>221</v>
      </c>
      <c r="M190" s="265"/>
      <c r="N190" s="265"/>
      <c r="O190" s="265"/>
      <c r="P190" s="265"/>
      <c r="Q190" s="266"/>
      <c r="R190" s="266"/>
      <c r="S190" s="180"/>
      <c r="T190" s="298"/>
    </row>
    <row r="191" spans="1:20" ht="19.899999999999999" customHeight="1">
      <c r="A191" s="295"/>
      <c r="B191" s="262" t="s">
        <v>222</v>
      </c>
      <c r="C191" s="265"/>
      <c r="D191" s="265"/>
      <c r="E191" s="265"/>
      <c r="F191" s="265"/>
      <c r="G191" s="266"/>
      <c r="H191" s="266"/>
      <c r="I191" s="180"/>
      <c r="J191" s="200"/>
      <c r="K191" s="295"/>
      <c r="L191" s="262" t="s">
        <v>222</v>
      </c>
      <c r="M191" s="265"/>
      <c r="N191" s="265"/>
      <c r="O191" s="265"/>
      <c r="P191" s="265"/>
      <c r="Q191" s="266"/>
      <c r="R191" s="266"/>
      <c r="S191" s="180"/>
      <c r="T191" s="298"/>
    </row>
    <row r="192" spans="1:20" ht="19.899999999999999" customHeight="1">
      <c r="A192" s="297"/>
      <c r="B192" s="267" t="s">
        <v>370</v>
      </c>
      <c r="C192" s="268"/>
      <c r="D192" s="268"/>
      <c r="E192" s="268"/>
      <c r="F192" s="268"/>
      <c r="G192" s="269"/>
      <c r="H192" s="269"/>
      <c r="I192" s="270"/>
      <c r="J192" s="271"/>
      <c r="K192" s="297"/>
      <c r="L192" s="267" t="s">
        <v>370</v>
      </c>
      <c r="M192" s="268"/>
      <c r="N192" s="268"/>
      <c r="O192" s="268"/>
      <c r="P192" s="268"/>
      <c r="Q192" s="269"/>
      <c r="R192" s="269"/>
      <c r="S192" s="270"/>
      <c r="T192" s="301"/>
    </row>
    <row r="193" spans="1:20" ht="40.15" customHeight="1">
      <c r="A193" s="295"/>
      <c r="B193" s="272"/>
      <c r="C193" s="273"/>
      <c r="D193" s="273"/>
      <c r="E193" s="273"/>
      <c r="F193" s="273"/>
      <c r="G193" s="274"/>
      <c r="H193" s="274"/>
      <c r="I193" s="275"/>
      <c r="J193" s="276"/>
      <c r="K193" s="295"/>
      <c r="L193" s="272"/>
      <c r="M193" s="273"/>
      <c r="N193" s="273"/>
      <c r="O193" s="273"/>
      <c r="P193" s="273"/>
      <c r="Q193" s="274"/>
      <c r="R193" s="274"/>
      <c r="S193" s="275"/>
      <c r="T193" s="298"/>
    </row>
    <row r="194" spans="1:20" ht="40.15" customHeight="1" thickBot="1">
      <c r="A194" s="295"/>
      <c r="B194" s="178" t="s">
        <v>332</v>
      </c>
      <c r="C194" s="490" t="s">
        <v>368</v>
      </c>
      <c r="D194" s="490"/>
      <c r="E194" s="490"/>
      <c r="F194" s="490"/>
      <c r="G194" s="490"/>
      <c r="H194" s="263"/>
      <c r="I194" s="179" t="s">
        <v>208</v>
      </c>
      <c r="J194" s="198"/>
      <c r="K194" s="295"/>
      <c r="L194" s="178" t="s">
        <v>306</v>
      </c>
      <c r="M194" s="490" t="s">
        <v>368</v>
      </c>
      <c r="N194" s="490"/>
      <c r="O194" s="490"/>
      <c r="P194" s="490"/>
      <c r="Q194" s="490"/>
      <c r="R194" s="263"/>
      <c r="S194" s="179" t="s">
        <v>208</v>
      </c>
      <c r="T194" s="298"/>
    </row>
    <row r="195" spans="1:20" s="278" customFormat="1" ht="40.15" customHeight="1" thickBot="1">
      <c r="A195" s="296"/>
      <c r="B195" s="280" t="s">
        <v>209</v>
      </c>
      <c r="C195" s="491" t="str">
        <f>IF(②選手情報入力!I42="","",②選手情報入力!I42)</f>
        <v/>
      </c>
      <c r="D195" s="491"/>
      <c r="E195" s="491"/>
      <c r="F195" s="491"/>
      <c r="G195" s="491"/>
      <c r="H195" s="491"/>
      <c r="I195" s="492"/>
      <c r="J195" s="293"/>
      <c r="K195" s="296"/>
      <c r="L195" s="280" t="s">
        <v>209</v>
      </c>
      <c r="M195" s="491" t="str">
        <f>IF(②選手情報入力!I43="","",②選手情報入力!I43)</f>
        <v/>
      </c>
      <c r="N195" s="491"/>
      <c r="O195" s="491"/>
      <c r="P195" s="491"/>
      <c r="Q195" s="491"/>
      <c r="R195" s="491"/>
      <c r="S195" s="492"/>
      <c r="T195" s="299"/>
    </row>
    <row r="196" spans="1:20" s="278" customFormat="1" ht="40.15" customHeight="1">
      <c r="A196" s="296"/>
      <c r="B196" s="287" t="s">
        <v>5</v>
      </c>
      <c r="C196" s="288" t="s">
        <v>210</v>
      </c>
      <c r="D196" s="487" t="str">
        <f>IF(②選手情報入力!$E$42="","",②選手情報入力!$E$42)</f>
        <v/>
      </c>
      <c r="E196" s="487"/>
      <c r="F196" s="487"/>
      <c r="G196" s="488" t="s">
        <v>315</v>
      </c>
      <c r="H196" s="488"/>
      <c r="I196" s="489"/>
      <c r="J196" s="292"/>
      <c r="K196" s="296"/>
      <c r="L196" s="287" t="s">
        <v>5</v>
      </c>
      <c r="M196" s="288" t="s">
        <v>210</v>
      </c>
      <c r="N196" s="487" t="str">
        <f>IF(②選手情報入力!$E$43="","",②選手情報入力!$E$43)</f>
        <v/>
      </c>
      <c r="O196" s="487"/>
      <c r="P196" s="487"/>
      <c r="Q196" s="488" t="s">
        <v>315</v>
      </c>
      <c r="R196" s="488"/>
      <c r="S196" s="489"/>
      <c r="T196" s="299"/>
    </row>
    <row r="197" spans="1:20" s="278" customFormat="1" ht="40.15" customHeight="1" thickBot="1">
      <c r="A197" s="296"/>
      <c r="B197" s="302" t="str">
        <f>IF(②選手情報入力!$C$42="","",②選手情報入力!$C$42)</f>
        <v/>
      </c>
      <c r="C197" s="289" t="s">
        <v>211</v>
      </c>
      <c r="D197" s="493" t="str">
        <f>IF(②選手情報入力!$D$42="","",②選手情報入力!$D$42)</f>
        <v/>
      </c>
      <c r="E197" s="493"/>
      <c r="F197" s="493"/>
      <c r="G197" s="494" t="str">
        <f>IF(①団体情報入力!$D$5="","",①団体情報入力!$D$5)</f>
        <v/>
      </c>
      <c r="H197" s="495"/>
      <c r="I197" s="496"/>
      <c r="J197" s="279"/>
      <c r="K197" s="296"/>
      <c r="L197" s="302" t="str">
        <f>IF(②選手情報入力!$C$43="","",②選手情報入力!$C$43)</f>
        <v/>
      </c>
      <c r="M197" s="289" t="s">
        <v>211</v>
      </c>
      <c r="N197" s="493" t="str">
        <f>IF(②選手情報入力!$D$43="","",②選手情報入力!$D$43)</f>
        <v/>
      </c>
      <c r="O197" s="493"/>
      <c r="P197" s="493"/>
      <c r="Q197" s="494" t="str">
        <f>IF(①団体情報入力!$D$5="","",①団体情報入力!$D$5)</f>
        <v/>
      </c>
      <c r="R197" s="495"/>
      <c r="S197" s="496"/>
      <c r="T197" s="299"/>
    </row>
    <row r="198" spans="1:20" ht="40.15" customHeight="1">
      <c r="A198" s="295"/>
      <c r="B198" s="281"/>
      <c r="C198" s="282" t="s">
        <v>212</v>
      </c>
      <c r="D198" s="283"/>
      <c r="E198" s="284" t="s">
        <v>213</v>
      </c>
      <c r="F198" s="283" t="s">
        <v>214</v>
      </c>
      <c r="G198" s="285" t="s">
        <v>215</v>
      </c>
      <c r="H198" s="285"/>
      <c r="I198" s="286" t="s">
        <v>216</v>
      </c>
      <c r="J198" s="259"/>
      <c r="K198" s="295"/>
      <c r="L198" s="281"/>
      <c r="M198" s="282" t="s">
        <v>212</v>
      </c>
      <c r="N198" s="283"/>
      <c r="O198" s="284" t="s">
        <v>213</v>
      </c>
      <c r="P198" s="283" t="s">
        <v>214</v>
      </c>
      <c r="Q198" s="285" t="s">
        <v>215</v>
      </c>
      <c r="R198" s="285"/>
      <c r="S198" s="286" t="s">
        <v>216</v>
      </c>
      <c r="T198" s="298"/>
    </row>
    <row r="199" spans="1:20" ht="40.15" customHeight="1">
      <c r="A199" s="295"/>
      <c r="B199" s="291" t="s">
        <v>217</v>
      </c>
      <c r="C199" s="485"/>
      <c r="D199" s="485"/>
      <c r="E199" s="476"/>
      <c r="F199" s="478"/>
      <c r="G199" s="480" t="s">
        <v>333</v>
      </c>
      <c r="H199" s="480"/>
      <c r="I199" s="481"/>
      <c r="J199" s="199"/>
      <c r="K199" s="295"/>
      <c r="L199" s="291" t="s">
        <v>217</v>
      </c>
      <c r="M199" s="485"/>
      <c r="N199" s="485"/>
      <c r="O199" s="476"/>
      <c r="P199" s="478"/>
      <c r="Q199" s="480" t="s">
        <v>333</v>
      </c>
      <c r="R199" s="480"/>
      <c r="S199" s="481"/>
      <c r="T199" s="298"/>
    </row>
    <row r="200" spans="1:20" ht="40.15" customHeight="1" thickBot="1">
      <c r="A200" s="295"/>
      <c r="B200" s="290" t="s">
        <v>219</v>
      </c>
      <c r="C200" s="486"/>
      <c r="D200" s="486"/>
      <c r="E200" s="477"/>
      <c r="F200" s="479"/>
      <c r="G200" s="483" t="str">
        <f>IF(②選手情報入力!J42="","",②選手情報入力!J42)</f>
        <v/>
      </c>
      <c r="H200" s="484"/>
      <c r="I200" s="482"/>
      <c r="J200" s="199"/>
      <c r="K200" s="295"/>
      <c r="L200" s="290" t="s">
        <v>219</v>
      </c>
      <c r="M200" s="486"/>
      <c r="N200" s="486"/>
      <c r="O200" s="477"/>
      <c r="P200" s="479"/>
      <c r="Q200" s="483" t="str">
        <f>IF(②選手情報入力!J43="","",②選手情報入力!J43)</f>
        <v/>
      </c>
      <c r="R200" s="484"/>
      <c r="S200" s="482"/>
      <c r="T200" s="298"/>
    </row>
    <row r="201" spans="1:20" ht="19.899999999999999" customHeight="1">
      <c r="A201" s="295"/>
      <c r="B201" s="264" t="s">
        <v>220</v>
      </c>
      <c r="C201" s="265"/>
      <c r="D201" s="265"/>
      <c r="E201" s="265"/>
      <c r="F201" s="265"/>
      <c r="G201" s="266"/>
      <c r="H201" s="266"/>
      <c r="I201" s="180"/>
      <c r="J201" s="200"/>
      <c r="K201" s="295"/>
      <c r="L201" s="264" t="s">
        <v>220</v>
      </c>
      <c r="M201" s="265"/>
      <c r="N201" s="265"/>
      <c r="O201" s="265"/>
      <c r="P201" s="265"/>
      <c r="Q201" s="266"/>
      <c r="R201" s="266"/>
      <c r="S201" s="180"/>
      <c r="T201" s="298"/>
    </row>
    <row r="202" spans="1:20" ht="19.899999999999999" customHeight="1">
      <c r="A202" s="295"/>
      <c r="B202" s="264" t="s">
        <v>221</v>
      </c>
      <c r="C202" s="265"/>
      <c r="D202" s="265"/>
      <c r="E202" s="265"/>
      <c r="F202" s="265"/>
      <c r="G202" s="266"/>
      <c r="H202" s="266"/>
      <c r="I202" s="180"/>
      <c r="J202" s="200"/>
      <c r="K202" s="295"/>
      <c r="L202" s="264" t="s">
        <v>221</v>
      </c>
      <c r="M202" s="265"/>
      <c r="N202" s="265"/>
      <c r="O202" s="265"/>
      <c r="P202" s="265"/>
      <c r="Q202" s="266"/>
      <c r="R202" s="266"/>
      <c r="S202" s="180"/>
      <c r="T202" s="298"/>
    </row>
    <row r="203" spans="1:20" ht="19.899999999999999" customHeight="1">
      <c r="A203" s="295"/>
      <c r="B203" s="262" t="s">
        <v>222</v>
      </c>
      <c r="C203" s="265"/>
      <c r="D203" s="265"/>
      <c r="E203" s="265"/>
      <c r="F203" s="265"/>
      <c r="G203" s="266"/>
      <c r="H203" s="266"/>
      <c r="I203" s="180"/>
      <c r="J203" s="200"/>
      <c r="K203" s="295"/>
      <c r="L203" s="262" t="s">
        <v>222</v>
      </c>
      <c r="M203" s="265"/>
      <c r="N203" s="265"/>
      <c r="O203" s="265"/>
      <c r="P203" s="265"/>
      <c r="Q203" s="266"/>
      <c r="R203" s="266"/>
      <c r="S203" s="180"/>
      <c r="T203" s="298"/>
    </row>
    <row r="204" spans="1:20" ht="19.899999999999999" customHeight="1">
      <c r="A204" s="297"/>
      <c r="B204" s="267" t="s">
        <v>370</v>
      </c>
      <c r="C204" s="268"/>
      <c r="D204" s="268"/>
      <c r="E204" s="268"/>
      <c r="F204" s="268"/>
      <c r="G204" s="269"/>
      <c r="H204" s="269"/>
      <c r="I204" s="270"/>
      <c r="J204" s="271"/>
      <c r="K204" s="297"/>
      <c r="L204" s="267" t="s">
        <v>370</v>
      </c>
      <c r="M204" s="268"/>
      <c r="N204" s="268"/>
      <c r="O204" s="268"/>
      <c r="P204" s="268"/>
      <c r="Q204" s="269"/>
      <c r="R204" s="269"/>
      <c r="S204" s="270"/>
      <c r="T204" s="301"/>
    </row>
    <row r="205" spans="1:20" ht="40.15" customHeight="1">
      <c r="A205" s="295"/>
      <c r="B205" s="272"/>
      <c r="C205" s="273"/>
      <c r="D205" s="273"/>
      <c r="E205" s="273"/>
      <c r="F205" s="273"/>
      <c r="G205" s="274"/>
      <c r="H205" s="274"/>
      <c r="I205" s="275"/>
      <c r="J205" s="276"/>
      <c r="K205" s="295"/>
      <c r="L205" s="272"/>
      <c r="M205" s="273"/>
      <c r="N205" s="273"/>
      <c r="O205" s="273"/>
      <c r="P205" s="273"/>
      <c r="Q205" s="274"/>
      <c r="R205" s="274"/>
      <c r="S205" s="275"/>
      <c r="T205" s="298"/>
    </row>
    <row r="206" spans="1:20" ht="40.15" customHeight="1" thickBot="1">
      <c r="A206" s="295"/>
      <c r="B206" s="178" t="s">
        <v>307</v>
      </c>
      <c r="C206" s="490" t="s">
        <v>368</v>
      </c>
      <c r="D206" s="490"/>
      <c r="E206" s="490"/>
      <c r="F206" s="490"/>
      <c r="G206" s="490"/>
      <c r="H206" s="263"/>
      <c r="I206" s="179" t="s">
        <v>208</v>
      </c>
      <c r="J206" s="198"/>
      <c r="K206" s="295"/>
      <c r="L206" s="178" t="s">
        <v>308</v>
      </c>
      <c r="M206" s="490" t="s">
        <v>368</v>
      </c>
      <c r="N206" s="490"/>
      <c r="O206" s="490"/>
      <c r="P206" s="490"/>
      <c r="Q206" s="490"/>
      <c r="R206" s="263"/>
      <c r="S206" s="179" t="s">
        <v>208</v>
      </c>
      <c r="T206" s="298"/>
    </row>
    <row r="207" spans="1:20" s="278" customFormat="1" ht="40.15" customHeight="1" thickBot="1">
      <c r="A207" s="296"/>
      <c r="B207" s="280" t="s">
        <v>209</v>
      </c>
      <c r="C207" s="491" t="str">
        <f>IF(②選手情報入力!I44="","",②選手情報入力!I44)</f>
        <v/>
      </c>
      <c r="D207" s="491"/>
      <c r="E207" s="491"/>
      <c r="F207" s="491"/>
      <c r="G207" s="491"/>
      <c r="H207" s="491"/>
      <c r="I207" s="492"/>
      <c r="J207" s="293"/>
      <c r="K207" s="296"/>
      <c r="L207" s="280" t="s">
        <v>209</v>
      </c>
      <c r="M207" s="491" t="str">
        <f>IF(②選手情報入力!I45="","",②選手情報入力!I45)</f>
        <v/>
      </c>
      <c r="N207" s="491"/>
      <c r="O207" s="491"/>
      <c r="P207" s="491"/>
      <c r="Q207" s="491"/>
      <c r="R207" s="491"/>
      <c r="S207" s="492"/>
      <c r="T207" s="299"/>
    </row>
    <row r="208" spans="1:20" s="278" customFormat="1" ht="40.15" customHeight="1">
      <c r="A208" s="296"/>
      <c r="B208" s="287" t="s">
        <v>5</v>
      </c>
      <c r="C208" s="288" t="s">
        <v>210</v>
      </c>
      <c r="D208" s="487" t="str">
        <f>IF(②選手情報入力!$E$44="","",②選手情報入力!$E$44)</f>
        <v/>
      </c>
      <c r="E208" s="487"/>
      <c r="F208" s="487"/>
      <c r="G208" s="488" t="s">
        <v>315</v>
      </c>
      <c r="H208" s="488"/>
      <c r="I208" s="489"/>
      <c r="J208" s="292"/>
      <c r="K208" s="296"/>
      <c r="L208" s="287" t="s">
        <v>5</v>
      </c>
      <c r="M208" s="288" t="s">
        <v>210</v>
      </c>
      <c r="N208" s="487" t="str">
        <f>IF(②選手情報入力!$E$45="","",②選手情報入力!$E$45)</f>
        <v/>
      </c>
      <c r="O208" s="487"/>
      <c r="P208" s="487"/>
      <c r="Q208" s="488" t="s">
        <v>315</v>
      </c>
      <c r="R208" s="488"/>
      <c r="S208" s="489"/>
      <c r="T208" s="299"/>
    </row>
    <row r="209" spans="1:20" s="278" customFormat="1" ht="40.15" customHeight="1" thickBot="1">
      <c r="A209" s="296"/>
      <c r="B209" s="302" t="str">
        <f>IF(②選手情報入力!$C$44="","",②選手情報入力!$C$44)</f>
        <v/>
      </c>
      <c r="C209" s="289" t="s">
        <v>211</v>
      </c>
      <c r="D209" s="493" t="str">
        <f>IF(②選手情報入力!$D$44="","",②選手情報入力!$D$44)</f>
        <v/>
      </c>
      <c r="E209" s="493"/>
      <c r="F209" s="493"/>
      <c r="G209" s="494" t="str">
        <f>IF(①団体情報入力!$D$5="","",①団体情報入力!$D$5)</f>
        <v/>
      </c>
      <c r="H209" s="495"/>
      <c r="I209" s="496"/>
      <c r="J209" s="279"/>
      <c r="K209" s="296"/>
      <c r="L209" s="302" t="str">
        <f>IF(②選手情報入力!$C$45="","",②選手情報入力!$C$45)</f>
        <v/>
      </c>
      <c r="M209" s="289" t="s">
        <v>211</v>
      </c>
      <c r="N209" s="493" t="str">
        <f>IF(②選手情報入力!$D$45="","",②選手情報入力!$D$45)</f>
        <v/>
      </c>
      <c r="O209" s="493"/>
      <c r="P209" s="493"/>
      <c r="Q209" s="494" t="str">
        <f>IF(①団体情報入力!$D$5="","",①団体情報入力!$D$5)</f>
        <v/>
      </c>
      <c r="R209" s="495"/>
      <c r="S209" s="496"/>
      <c r="T209" s="299"/>
    </row>
    <row r="210" spans="1:20" ht="40.15" customHeight="1">
      <c r="A210" s="295"/>
      <c r="B210" s="281"/>
      <c r="C210" s="282" t="s">
        <v>212</v>
      </c>
      <c r="D210" s="283"/>
      <c r="E210" s="284" t="s">
        <v>213</v>
      </c>
      <c r="F210" s="283" t="s">
        <v>214</v>
      </c>
      <c r="G210" s="285" t="s">
        <v>215</v>
      </c>
      <c r="H210" s="285"/>
      <c r="I210" s="286" t="s">
        <v>216</v>
      </c>
      <c r="J210" s="259"/>
      <c r="K210" s="295"/>
      <c r="L210" s="281"/>
      <c r="M210" s="282" t="s">
        <v>212</v>
      </c>
      <c r="N210" s="283"/>
      <c r="O210" s="284" t="s">
        <v>213</v>
      </c>
      <c r="P210" s="283" t="s">
        <v>214</v>
      </c>
      <c r="Q210" s="285" t="s">
        <v>215</v>
      </c>
      <c r="R210" s="285"/>
      <c r="S210" s="286" t="s">
        <v>216</v>
      </c>
      <c r="T210" s="298"/>
    </row>
    <row r="211" spans="1:20" ht="40.15" customHeight="1">
      <c r="A211" s="295"/>
      <c r="B211" s="291" t="s">
        <v>217</v>
      </c>
      <c r="C211" s="485"/>
      <c r="D211" s="485"/>
      <c r="E211" s="476"/>
      <c r="F211" s="478"/>
      <c r="G211" s="480" t="s">
        <v>218</v>
      </c>
      <c r="H211" s="480"/>
      <c r="I211" s="481"/>
      <c r="J211" s="199"/>
      <c r="K211" s="295"/>
      <c r="L211" s="291" t="s">
        <v>217</v>
      </c>
      <c r="M211" s="485"/>
      <c r="N211" s="485"/>
      <c r="O211" s="476"/>
      <c r="P211" s="478"/>
      <c r="Q211" s="480" t="s">
        <v>333</v>
      </c>
      <c r="R211" s="480"/>
      <c r="S211" s="481"/>
      <c r="T211" s="298"/>
    </row>
    <row r="212" spans="1:20" ht="40.15" customHeight="1" thickBot="1">
      <c r="A212" s="295"/>
      <c r="B212" s="290" t="s">
        <v>219</v>
      </c>
      <c r="C212" s="486"/>
      <c r="D212" s="486"/>
      <c r="E212" s="477"/>
      <c r="F212" s="479"/>
      <c r="G212" s="483" t="str">
        <f>IF(②選手情報入力!J44="","",②選手情報入力!J44)</f>
        <v/>
      </c>
      <c r="H212" s="484"/>
      <c r="I212" s="482"/>
      <c r="J212" s="199"/>
      <c r="K212" s="295"/>
      <c r="L212" s="290" t="s">
        <v>219</v>
      </c>
      <c r="M212" s="486"/>
      <c r="N212" s="486"/>
      <c r="O212" s="477"/>
      <c r="P212" s="479"/>
      <c r="Q212" s="483" t="str">
        <f>IF(②選手情報入力!J45="","",②選手情報入力!J45)</f>
        <v/>
      </c>
      <c r="R212" s="484"/>
      <c r="S212" s="482"/>
      <c r="T212" s="298"/>
    </row>
    <row r="213" spans="1:20" ht="19.899999999999999" customHeight="1">
      <c r="A213" s="295"/>
      <c r="B213" s="264" t="s">
        <v>220</v>
      </c>
      <c r="C213" s="265"/>
      <c r="D213" s="265"/>
      <c r="E213" s="265"/>
      <c r="F213" s="265"/>
      <c r="G213" s="266"/>
      <c r="H213" s="266"/>
      <c r="I213" s="180"/>
      <c r="J213" s="200"/>
      <c r="K213" s="295"/>
      <c r="L213" s="264" t="s">
        <v>220</v>
      </c>
      <c r="M213" s="265"/>
      <c r="N213" s="265"/>
      <c r="O213" s="265"/>
      <c r="P213" s="265"/>
      <c r="Q213" s="266"/>
      <c r="R213" s="266"/>
      <c r="S213" s="180"/>
      <c r="T213" s="298"/>
    </row>
    <row r="214" spans="1:20" ht="19.899999999999999" customHeight="1">
      <c r="A214" s="295"/>
      <c r="B214" s="262" t="s">
        <v>320</v>
      </c>
      <c r="C214" s="265"/>
      <c r="D214" s="265"/>
      <c r="E214" s="265"/>
      <c r="F214" s="265"/>
      <c r="G214" s="266"/>
      <c r="H214" s="266"/>
      <c r="I214" s="180"/>
      <c r="J214" s="200"/>
      <c r="K214" s="295"/>
      <c r="L214" s="262" t="s">
        <v>320</v>
      </c>
      <c r="M214" s="265"/>
      <c r="N214" s="265"/>
      <c r="O214" s="265"/>
      <c r="P214" s="265"/>
      <c r="Q214" s="266"/>
      <c r="R214" s="266"/>
      <c r="S214" s="180"/>
      <c r="T214" s="298"/>
    </row>
    <row r="215" spans="1:20" ht="19.899999999999999" customHeight="1">
      <c r="A215" s="295"/>
      <c r="B215" s="272" t="s">
        <v>321</v>
      </c>
      <c r="C215" s="273"/>
      <c r="D215" s="273"/>
      <c r="E215" s="273"/>
      <c r="F215" s="273"/>
      <c r="G215" s="274"/>
      <c r="H215" s="274"/>
      <c r="I215" s="275"/>
      <c r="J215" s="276"/>
      <c r="K215" s="295"/>
      <c r="L215" s="272" t="s">
        <v>321</v>
      </c>
      <c r="M215" s="273"/>
      <c r="N215" s="273"/>
      <c r="O215" s="273"/>
      <c r="P215" s="273"/>
      <c r="Q215" s="274"/>
      <c r="R215" s="274"/>
      <c r="S215" s="275"/>
      <c r="T215" s="298"/>
    </row>
    <row r="216" spans="1:20" ht="19.899999999999999" customHeight="1">
      <c r="A216" s="295"/>
      <c r="B216" s="267" t="s">
        <v>370</v>
      </c>
      <c r="C216" s="268"/>
      <c r="D216" s="268"/>
      <c r="E216" s="268"/>
      <c r="F216" s="268"/>
      <c r="G216" s="269"/>
      <c r="H216" s="269"/>
      <c r="I216" s="270"/>
      <c r="J216" s="271"/>
      <c r="K216" s="297"/>
      <c r="L216" s="267" t="s">
        <v>370</v>
      </c>
      <c r="M216" s="268"/>
      <c r="N216" s="268"/>
      <c r="O216" s="268"/>
      <c r="P216" s="268"/>
      <c r="Q216" s="269"/>
      <c r="R216" s="269"/>
      <c r="S216" s="270"/>
      <c r="T216" s="298"/>
    </row>
    <row r="217" spans="1:20" ht="40.15" customHeight="1">
      <c r="A217" s="294"/>
      <c r="B217" s="260"/>
      <c r="C217" s="260"/>
      <c r="D217" s="260"/>
      <c r="E217" s="260"/>
      <c r="F217" s="260"/>
      <c r="G217" s="260"/>
      <c r="H217" s="260"/>
      <c r="I217" s="260"/>
      <c r="J217" s="261"/>
      <c r="K217" s="294"/>
      <c r="L217" s="260"/>
      <c r="M217" s="260"/>
      <c r="N217" s="260"/>
      <c r="O217" s="260"/>
      <c r="P217" s="260"/>
      <c r="Q217" s="260"/>
      <c r="R217" s="260"/>
      <c r="S217" s="260"/>
      <c r="T217" s="300"/>
    </row>
    <row r="218" spans="1:20" ht="40.15" customHeight="1" thickBot="1">
      <c r="A218" s="295"/>
      <c r="B218" s="178" t="s">
        <v>309</v>
      </c>
      <c r="C218" s="490" t="s">
        <v>368</v>
      </c>
      <c r="D218" s="490"/>
      <c r="E218" s="490"/>
      <c r="F218" s="490"/>
      <c r="G218" s="490"/>
      <c r="H218" s="263"/>
      <c r="I218" s="257" t="s">
        <v>208</v>
      </c>
      <c r="J218" s="258"/>
      <c r="K218" s="295"/>
      <c r="L218" s="178" t="s">
        <v>334</v>
      </c>
      <c r="M218" s="490" t="s">
        <v>368</v>
      </c>
      <c r="N218" s="490"/>
      <c r="O218" s="490"/>
      <c r="P218" s="490"/>
      <c r="Q218" s="490"/>
      <c r="R218" s="263"/>
      <c r="S218" s="257" t="s">
        <v>208</v>
      </c>
      <c r="T218" s="298"/>
    </row>
    <row r="219" spans="1:20" s="278" customFormat="1" ht="40.15" customHeight="1" thickBot="1">
      <c r="A219" s="296"/>
      <c r="B219" s="280" t="s">
        <v>209</v>
      </c>
      <c r="C219" s="491" t="str">
        <f>IF(②選手情報入力!I46="","",②選手情報入力!I46)</f>
        <v/>
      </c>
      <c r="D219" s="491"/>
      <c r="E219" s="491"/>
      <c r="F219" s="491"/>
      <c r="G219" s="491"/>
      <c r="H219" s="491"/>
      <c r="I219" s="492"/>
      <c r="J219" s="293"/>
      <c r="K219" s="296"/>
      <c r="L219" s="280" t="s">
        <v>209</v>
      </c>
      <c r="M219" s="491" t="str">
        <f>IF(②選手情報入力!I47="","",②選手情報入力!I47)</f>
        <v/>
      </c>
      <c r="N219" s="491"/>
      <c r="O219" s="491"/>
      <c r="P219" s="491"/>
      <c r="Q219" s="491"/>
      <c r="R219" s="491"/>
      <c r="S219" s="492"/>
      <c r="T219" s="299"/>
    </row>
    <row r="220" spans="1:20" s="278" customFormat="1" ht="40.15" customHeight="1">
      <c r="A220" s="296"/>
      <c r="B220" s="287" t="s">
        <v>5</v>
      </c>
      <c r="C220" s="288" t="s">
        <v>210</v>
      </c>
      <c r="D220" s="487" t="str">
        <f>IF(②選手情報入力!$E$46="","",②選手情報入力!$E$46)</f>
        <v/>
      </c>
      <c r="E220" s="487"/>
      <c r="F220" s="487"/>
      <c r="G220" s="488" t="s">
        <v>315</v>
      </c>
      <c r="H220" s="488"/>
      <c r="I220" s="489"/>
      <c r="J220" s="292"/>
      <c r="K220" s="296"/>
      <c r="L220" s="287" t="s">
        <v>5</v>
      </c>
      <c r="M220" s="288" t="s">
        <v>210</v>
      </c>
      <c r="N220" s="487" t="str">
        <f>IF(②選手情報入力!$E$47="","",②選手情報入力!$E$47)</f>
        <v/>
      </c>
      <c r="O220" s="487"/>
      <c r="P220" s="487"/>
      <c r="Q220" s="488" t="s">
        <v>315</v>
      </c>
      <c r="R220" s="488"/>
      <c r="S220" s="489"/>
      <c r="T220" s="299"/>
    </row>
    <row r="221" spans="1:20" s="278" customFormat="1" ht="40.15" customHeight="1" thickBot="1">
      <c r="A221" s="296"/>
      <c r="B221" s="302" t="str">
        <f>IF(②選手情報入力!$C$46="","",②選手情報入力!$C$46)</f>
        <v/>
      </c>
      <c r="C221" s="289" t="s">
        <v>211</v>
      </c>
      <c r="D221" s="493" t="str">
        <f>IF(②選手情報入力!$D$46="","",②選手情報入力!$D$46)</f>
        <v/>
      </c>
      <c r="E221" s="493"/>
      <c r="F221" s="493"/>
      <c r="G221" s="494" t="str">
        <f>IF(①団体情報入力!$D$5="","",①団体情報入力!$D$5)</f>
        <v/>
      </c>
      <c r="H221" s="495"/>
      <c r="I221" s="496"/>
      <c r="J221" s="279"/>
      <c r="K221" s="296"/>
      <c r="L221" s="302" t="str">
        <f>IF(②選手情報入力!$C$47="","",②選手情報入力!$C$47)</f>
        <v/>
      </c>
      <c r="M221" s="289" t="s">
        <v>211</v>
      </c>
      <c r="N221" s="493" t="str">
        <f>IF(②選手情報入力!$D$47="","",②選手情報入力!$D$47)</f>
        <v/>
      </c>
      <c r="O221" s="493"/>
      <c r="P221" s="493"/>
      <c r="Q221" s="494" t="str">
        <f>IF(①団体情報入力!$D$5="","",①団体情報入力!$D$5)</f>
        <v/>
      </c>
      <c r="R221" s="495"/>
      <c r="S221" s="496"/>
      <c r="T221" s="299"/>
    </row>
    <row r="222" spans="1:20" ht="40.15" customHeight="1">
      <c r="A222" s="295"/>
      <c r="B222" s="281"/>
      <c r="C222" s="282" t="s">
        <v>212</v>
      </c>
      <c r="D222" s="283"/>
      <c r="E222" s="284" t="s">
        <v>213</v>
      </c>
      <c r="F222" s="283" t="s">
        <v>214</v>
      </c>
      <c r="G222" s="285" t="s">
        <v>215</v>
      </c>
      <c r="H222" s="285"/>
      <c r="I222" s="286" t="s">
        <v>216</v>
      </c>
      <c r="J222" s="259"/>
      <c r="K222" s="295"/>
      <c r="L222" s="281"/>
      <c r="M222" s="282" t="s">
        <v>212</v>
      </c>
      <c r="N222" s="283"/>
      <c r="O222" s="284" t="s">
        <v>213</v>
      </c>
      <c r="P222" s="283" t="s">
        <v>214</v>
      </c>
      <c r="Q222" s="285" t="s">
        <v>215</v>
      </c>
      <c r="R222" s="285"/>
      <c r="S222" s="286" t="s">
        <v>216</v>
      </c>
      <c r="T222" s="298"/>
    </row>
    <row r="223" spans="1:20" ht="40.15" customHeight="1">
      <c r="A223" s="295"/>
      <c r="B223" s="291" t="s">
        <v>217</v>
      </c>
      <c r="C223" s="485"/>
      <c r="D223" s="485"/>
      <c r="E223" s="476"/>
      <c r="F223" s="478"/>
      <c r="G223" s="480" t="s">
        <v>218</v>
      </c>
      <c r="H223" s="480"/>
      <c r="I223" s="481"/>
      <c r="J223" s="199"/>
      <c r="K223" s="295"/>
      <c r="L223" s="291" t="s">
        <v>217</v>
      </c>
      <c r="M223" s="485"/>
      <c r="N223" s="485"/>
      <c r="O223" s="476"/>
      <c r="P223" s="478"/>
      <c r="Q223" s="480" t="s">
        <v>218</v>
      </c>
      <c r="R223" s="480"/>
      <c r="S223" s="481"/>
      <c r="T223" s="298"/>
    </row>
    <row r="224" spans="1:20" ht="40.15" customHeight="1" thickBot="1">
      <c r="A224" s="295"/>
      <c r="B224" s="290" t="s">
        <v>219</v>
      </c>
      <c r="C224" s="486"/>
      <c r="D224" s="486"/>
      <c r="E224" s="477"/>
      <c r="F224" s="479"/>
      <c r="G224" s="483" t="str">
        <f>IF(②選手情報入力!J46="","",②選手情報入力!J46)</f>
        <v/>
      </c>
      <c r="H224" s="484"/>
      <c r="I224" s="482"/>
      <c r="J224" s="199"/>
      <c r="K224" s="295"/>
      <c r="L224" s="290" t="s">
        <v>219</v>
      </c>
      <c r="M224" s="486"/>
      <c r="N224" s="486"/>
      <c r="O224" s="477"/>
      <c r="P224" s="479"/>
      <c r="Q224" s="483" t="str">
        <f>IF(②選手情報入力!J47="","",②選手情報入力!J47)</f>
        <v/>
      </c>
      <c r="R224" s="484"/>
      <c r="S224" s="482"/>
      <c r="T224" s="298"/>
    </row>
    <row r="225" spans="1:20" ht="19.899999999999999" customHeight="1">
      <c r="A225" s="295"/>
      <c r="B225" s="264" t="s">
        <v>220</v>
      </c>
      <c r="C225" s="265"/>
      <c r="D225" s="265"/>
      <c r="E225" s="265"/>
      <c r="F225" s="265"/>
      <c r="G225" s="266"/>
      <c r="H225" s="266"/>
      <c r="I225" s="180"/>
      <c r="J225" s="200"/>
      <c r="K225" s="295"/>
      <c r="L225" s="264" t="s">
        <v>220</v>
      </c>
      <c r="M225" s="265"/>
      <c r="N225" s="265"/>
      <c r="O225" s="265"/>
      <c r="P225" s="265"/>
      <c r="Q225" s="266"/>
      <c r="R225" s="266"/>
      <c r="S225" s="180"/>
      <c r="T225" s="298"/>
    </row>
    <row r="226" spans="1:20" ht="19.899999999999999" customHeight="1">
      <c r="A226" s="295"/>
      <c r="B226" s="264" t="s">
        <v>221</v>
      </c>
      <c r="C226" s="265"/>
      <c r="D226" s="265"/>
      <c r="E226" s="265"/>
      <c r="F226" s="265"/>
      <c r="G226" s="266"/>
      <c r="H226" s="266"/>
      <c r="I226" s="180"/>
      <c r="J226" s="200"/>
      <c r="K226" s="295"/>
      <c r="L226" s="264" t="s">
        <v>221</v>
      </c>
      <c r="M226" s="265"/>
      <c r="N226" s="265"/>
      <c r="O226" s="265"/>
      <c r="P226" s="265"/>
      <c r="Q226" s="266"/>
      <c r="R226" s="266"/>
      <c r="S226" s="180"/>
      <c r="T226" s="298"/>
    </row>
    <row r="227" spans="1:20" ht="19.899999999999999" customHeight="1">
      <c r="A227" s="295"/>
      <c r="B227" s="262" t="s">
        <v>222</v>
      </c>
      <c r="C227" s="265"/>
      <c r="D227" s="265"/>
      <c r="E227" s="265"/>
      <c r="F227" s="265"/>
      <c r="G227" s="266"/>
      <c r="H227" s="266"/>
      <c r="I227" s="180"/>
      <c r="J227" s="200"/>
      <c r="K227" s="295"/>
      <c r="L227" s="262" t="s">
        <v>222</v>
      </c>
      <c r="M227" s="265"/>
      <c r="N227" s="265"/>
      <c r="O227" s="265"/>
      <c r="P227" s="265"/>
      <c r="Q227" s="266"/>
      <c r="R227" s="266"/>
      <c r="S227" s="180"/>
      <c r="T227" s="298"/>
    </row>
    <row r="228" spans="1:20" ht="19.899999999999999" customHeight="1">
      <c r="A228" s="297"/>
      <c r="B228" s="267" t="s">
        <v>370</v>
      </c>
      <c r="C228" s="268"/>
      <c r="D228" s="268"/>
      <c r="E228" s="268"/>
      <c r="F228" s="268"/>
      <c r="G228" s="269"/>
      <c r="H228" s="269"/>
      <c r="I228" s="270"/>
      <c r="J228" s="271"/>
      <c r="K228" s="297"/>
      <c r="L228" s="267" t="s">
        <v>370</v>
      </c>
      <c r="M228" s="268"/>
      <c r="N228" s="268"/>
      <c r="O228" s="268"/>
      <c r="P228" s="268"/>
      <c r="Q228" s="269"/>
      <c r="R228" s="269"/>
      <c r="S228" s="270"/>
      <c r="T228" s="301"/>
    </row>
    <row r="229" spans="1:20" ht="40.15" customHeight="1">
      <c r="A229" s="295"/>
      <c r="B229" s="272"/>
      <c r="C229" s="273"/>
      <c r="D229" s="273"/>
      <c r="E229" s="273"/>
      <c r="F229" s="273"/>
      <c r="G229" s="274"/>
      <c r="H229" s="274"/>
      <c r="I229" s="275"/>
      <c r="J229" s="276"/>
      <c r="K229" s="295"/>
      <c r="L229" s="272"/>
      <c r="M229" s="273"/>
      <c r="N229" s="273"/>
      <c r="O229" s="273"/>
      <c r="P229" s="273"/>
      <c r="Q229" s="274"/>
      <c r="R229" s="274"/>
      <c r="S229" s="275"/>
      <c r="T229" s="298"/>
    </row>
    <row r="230" spans="1:20" ht="40.15" customHeight="1" thickBot="1">
      <c r="A230" s="295"/>
      <c r="B230" s="178" t="s">
        <v>310</v>
      </c>
      <c r="C230" s="490" t="s">
        <v>368</v>
      </c>
      <c r="D230" s="490"/>
      <c r="E230" s="490"/>
      <c r="F230" s="490"/>
      <c r="G230" s="490"/>
      <c r="H230" s="263"/>
      <c r="I230" s="179" t="s">
        <v>208</v>
      </c>
      <c r="J230" s="198"/>
      <c r="K230" s="295"/>
      <c r="L230" s="178" t="s">
        <v>311</v>
      </c>
      <c r="M230" s="490" t="s">
        <v>368</v>
      </c>
      <c r="N230" s="490"/>
      <c r="O230" s="490"/>
      <c r="P230" s="490"/>
      <c r="Q230" s="490"/>
      <c r="R230" s="263"/>
      <c r="S230" s="179" t="s">
        <v>208</v>
      </c>
      <c r="T230" s="298"/>
    </row>
    <row r="231" spans="1:20" s="278" customFormat="1" ht="40.15" customHeight="1" thickBot="1">
      <c r="A231" s="296"/>
      <c r="B231" s="280" t="s">
        <v>209</v>
      </c>
      <c r="C231" s="491" t="str">
        <f>IF(②選手情報入力!I48="","",②選手情報入力!I48)</f>
        <v/>
      </c>
      <c r="D231" s="491"/>
      <c r="E231" s="491"/>
      <c r="F231" s="491"/>
      <c r="G231" s="491"/>
      <c r="H231" s="491"/>
      <c r="I231" s="492"/>
      <c r="J231" s="293"/>
      <c r="K231" s="296"/>
      <c r="L231" s="280" t="s">
        <v>209</v>
      </c>
      <c r="M231" s="491" t="str">
        <f>IF(②選手情報入力!I49="","",②選手情報入力!I49)</f>
        <v/>
      </c>
      <c r="N231" s="491"/>
      <c r="O231" s="491"/>
      <c r="P231" s="491"/>
      <c r="Q231" s="491"/>
      <c r="R231" s="491"/>
      <c r="S231" s="492"/>
      <c r="T231" s="299"/>
    </row>
    <row r="232" spans="1:20" s="278" customFormat="1" ht="40.15" customHeight="1">
      <c r="A232" s="296"/>
      <c r="B232" s="287" t="s">
        <v>5</v>
      </c>
      <c r="C232" s="288" t="s">
        <v>210</v>
      </c>
      <c r="D232" s="487" t="str">
        <f>IF(②選手情報入力!$E$48="","",②選手情報入力!$E$48)</f>
        <v/>
      </c>
      <c r="E232" s="487"/>
      <c r="F232" s="487"/>
      <c r="G232" s="488" t="s">
        <v>315</v>
      </c>
      <c r="H232" s="488"/>
      <c r="I232" s="489"/>
      <c r="J232" s="292"/>
      <c r="K232" s="296"/>
      <c r="L232" s="287" t="s">
        <v>5</v>
      </c>
      <c r="M232" s="288" t="s">
        <v>210</v>
      </c>
      <c r="N232" s="487" t="str">
        <f>IF(②選手情報入力!$E$49="","",②選手情報入力!$E$49)</f>
        <v/>
      </c>
      <c r="O232" s="487"/>
      <c r="P232" s="487"/>
      <c r="Q232" s="488" t="s">
        <v>315</v>
      </c>
      <c r="R232" s="488"/>
      <c r="S232" s="489"/>
      <c r="T232" s="299"/>
    </row>
    <row r="233" spans="1:20" s="278" customFormat="1" ht="40.15" customHeight="1" thickBot="1">
      <c r="A233" s="296"/>
      <c r="B233" s="302" t="str">
        <f>IF(②選手情報入力!$C$48="","",②選手情報入力!$C$48)</f>
        <v/>
      </c>
      <c r="C233" s="289" t="s">
        <v>211</v>
      </c>
      <c r="D233" s="493" t="str">
        <f>IF(②選手情報入力!$D$48="","",②選手情報入力!$D$48)</f>
        <v/>
      </c>
      <c r="E233" s="493"/>
      <c r="F233" s="493"/>
      <c r="G233" s="494" t="str">
        <f>IF(①団体情報入力!$D$5="","",①団体情報入力!$D$5)</f>
        <v/>
      </c>
      <c r="H233" s="495"/>
      <c r="I233" s="496"/>
      <c r="J233" s="279"/>
      <c r="K233" s="296"/>
      <c r="L233" s="302" t="str">
        <f>IF(②選手情報入力!$C$49="","",②選手情報入力!$C$49)</f>
        <v/>
      </c>
      <c r="M233" s="289" t="s">
        <v>211</v>
      </c>
      <c r="N233" s="493" t="str">
        <f>IF(②選手情報入力!$D$49="","",②選手情報入力!$D$49)</f>
        <v/>
      </c>
      <c r="O233" s="493"/>
      <c r="P233" s="493"/>
      <c r="Q233" s="494" t="str">
        <f>IF(①団体情報入力!$D$5="","",①団体情報入力!$D$5)</f>
        <v/>
      </c>
      <c r="R233" s="495"/>
      <c r="S233" s="496"/>
      <c r="T233" s="299"/>
    </row>
    <row r="234" spans="1:20" ht="40.15" customHeight="1">
      <c r="A234" s="295"/>
      <c r="B234" s="281"/>
      <c r="C234" s="282" t="s">
        <v>212</v>
      </c>
      <c r="D234" s="283"/>
      <c r="E234" s="284" t="s">
        <v>213</v>
      </c>
      <c r="F234" s="283" t="s">
        <v>214</v>
      </c>
      <c r="G234" s="285" t="s">
        <v>215</v>
      </c>
      <c r="H234" s="285"/>
      <c r="I234" s="286" t="s">
        <v>216</v>
      </c>
      <c r="J234" s="259"/>
      <c r="K234" s="295"/>
      <c r="L234" s="281"/>
      <c r="M234" s="282" t="s">
        <v>212</v>
      </c>
      <c r="N234" s="283"/>
      <c r="O234" s="284" t="s">
        <v>213</v>
      </c>
      <c r="P234" s="283" t="s">
        <v>214</v>
      </c>
      <c r="Q234" s="285" t="s">
        <v>215</v>
      </c>
      <c r="R234" s="285"/>
      <c r="S234" s="286" t="s">
        <v>216</v>
      </c>
      <c r="T234" s="298"/>
    </row>
    <row r="235" spans="1:20" ht="40.15" customHeight="1">
      <c r="A235" s="295"/>
      <c r="B235" s="291" t="s">
        <v>217</v>
      </c>
      <c r="C235" s="485"/>
      <c r="D235" s="485"/>
      <c r="E235" s="476"/>
      <c r="F235" s="478"/>
      <c r="G235" s="480" t="s">
        <v>218</v>
      </c>
      <c r="H235" s="480"/>
      <c r="I235" s="481"/>
      <c r="J235" s="199"/>
      <c r="K235" s="295"/>
      <c r="L235" s="291" t="s">
        <v>217</v>
      </c>
      <c r="M235" s="485"/>
      <c r="N235" s="485"/>
      <c r="O235" s="476"/>
      <c r="P235" s="478"/>
      <c r="Q235" s="480" t="s">
        <v>218</v>
      </c>
      <c r="R235" s="480"/>
      <c r="S235" s="481"/>
      <c r="T235" s="298"/>
    </row>
    <row r="236" spans="1:20" ht="40.15" customHeight="1" thickBot="1">
      <c r="A236" s="295"/>
      <c r="B236" s="290" t="s">
        <v>219</v>
      </c>
      <c r="C236" s="486"/>
      <c r="D236" s="486"/>
      <c r="E236" s="477"/>
      <c r="F236" s="479"/>
      <c r="G236" s="483" t="str">
        <f>IF(②選手情報入力!J48="","",②選手情報入力!J48)</f>
        <v/>
      </c>
      <c r="H236" s="484"/>
      <c r="I236" s="482"/>
      <c r="J236" s="199"/>
      <c r="K236" s="295"/>
      <c r="L236" s="290" t="s">
        <v>219</v>
      </c>
      <c r="M236" s="486"/>
      <c r="N236" s="486"/>
      <c r="O236" s="477"/>
      <c r="P236" s="479"/>
      <c r="Q236" s="483" t="str">
        <f>IF(②選手情報入力!J49="","",②選手情報入力!J49)</f>
        <v/>
      </c>
      <c r="R236" s="484"/>
      <c r="S236" s="482"/>
      <c r="T236" s="298"/>
    </row>
    <row r="237" spans="1:20" ht="19.899999999999999" customHeight="1">
      <c r="A237" s="295"/>
      <c r="B237" s="264" t="s">
        <v>220</v>
      </c>
      <c r="C237" s="265"/>
      <c r="D237" s="265"/>
      <c r="E237" s="265"/>
      <c r="F237" s="265"/>
      <c r="G237" s="266"/>
      <c r="H237" s="266"/>
      <c r="I237" s="180"/>
      <c r="J237" s="200"/>
      <c r="K237" s="295"/>
      <c r="L237" s="264" t="s">
        <v>220</v>
      </c>
      <c r="M237" s="265"/>
      <c r="N237" s="265"/>
      <c r="O237" s="265"/>
      <c r="P237" s="265"/>
      <c r="Q237" s="266"/>
      <c r="R237" s="266"/>
      <c r="S237" s="180"/>
      <c r="T237" s="298"/>
    </row>
    <row r="238" spans="1:20" ht="19.899999999999999" customHeight="1">
      <c r="A238" s="295"/>
      <c r="B238" s="264" t="s">
        <v>221</v>
      </c>
      <c r="C238" s="265"/>
      <c r="D238" s="265"/>
      <c r="E238" s="265"/>
      <c r="F238" s="265"/>
      <c r="G238" s="266"/>
      <c r="H238" s="266"/>
      <c r="I238" s="180"/>
      <c r="J238" s="200"/>
      <c r="K238" s="295"/>
      <c r="L238" s="264" t="s">
        <v>221</v>
      </c>
      <c r="M238" s="265"/>
      <c r="N238" s="265"/>
      <c r="O238" s="265"/>
      <c r="P238" s="265"/>
      <c r="Q238" s="266"/>
      <c r="R238" s="266"/>
      <c r="S238" s="180"/>
      <c r="T238" s="298"/>
    </row>
    <row r="239" spans="1:20" ht="19.899999999999999" customHeight="1">
      <c r="A239" s="295"/>
      <c r="B239" s="262" t="s">
        <v>222</v>
      </c>
      <c r="C239" s="265"/>
      <c r="D239" s="265"/>
      <c r="E239" s="265"/>
      <c r="F239" s="265"/>
      <c r="G239" s="266"/>
      <c r="H239" s="266"/>
      <c r="I239" s="180"/>
      <c r="J239" s="200"/>
      <c r="K239" s="295"/>
      <c r="L239" s="262" t="s">
        <v>222</v>
      </c>
      <c r="M239" s="265"/>
      <c r="N239" s="265"/>
      <c r="O239" s="265"/>
      <c r="P239" s="265"/>
      <c r="Q239" s="266"/>
      <c r="R239" s="266"/>
      <c r="S239" s="180"/>
      <c r="T239" s="298"/>
    </row>
    <row r="240" spans="1:20" ht="19.899999999999999" customHeight="1">
      <c r="A240" s="297"/>
      <c r="B240" s="267" t="s">
        <v>370</v>
      </c>
      <c r="C240" s="268"/>
      <c r="D240" s="268"/>
      <c r="E240" s="268"/>
      <c r="F240" s="268"/>
      <c r="G240" s="269"/>
      <c r="H240" s="269"/>
      <c r="I240" s="270"/>
      <c r="J240" s="271"/>
      <c r="K240" s="297"/>
      <c r="L240" s="267" t="s">
        <v>370</v>
      </c>
      <c r="M240" s="268"/>
      <c r="N240" s="268"/>
      <c r="O240" s="268"/>
      <c r="P240" s="268"/>
      <c r="Q240" s="269"/>
      <c r="R240" s="269"/>
      <c r="S240" s="270"/>
      <c r="T240" s="301"/>
    </row>
    <row r="241" spans="1:20" ht="40.15" customHeight="1">
      <c r="A241" s="295"/>
      <c r="B241" s="272"/>
      <c r="C241" s="273"/>
      <c r="D241" s="273"/>
      <c r="E241" s="273"/>
      <c r="F241" s="273"/>
      <c r="G241" s="274"/>
      <c r="H241" s="274"/>
      <c r="I241" s="275"/>
      <c r="J241" s="276"/>
      <c r="K241" s="295"/>
      <c r="L241" s="272"/>
      <c r="M241" s="273"/>
      <c r="N241" s="273"/>
      <c r="O241" s="273"/>
      <c r="P241" s="273"/>
      <c r="Q241" s="274"/>
      <c r="R241" s="274"/>
      <c r="S241" s="275"/>
      <c r="T241" s="298"/>
    </row>
    <row r="242" spans="1:20" ht="40.15" customHeight="1" thickBot="1">
      <c r="A242" s="295"/>
      <c r="B242" s="178" t="s">
        <v>312</v>
      </c>
      <c r="C242" s="490" t="s">
        <v>368</v>
      </c>
      <c r="D242" s="490"/>
      <c r="E242" s="490"/>
      <c r="F242" s="490"/>
      <c r="G242" s="490"/>
      <c r="H242" s="263"/>
      <c r="I242" s="179" t="s">
        <v>208</v>
      </c>
      <c r="J242" s="198"/>
      <c r="K242" s="295"/>
      <c r="L242" s="178" t="s">
        <v>335</v>
      </c>
      <c r="M242" s="490" t="s">
        <v>368</v>
      </c>
      <c r="N242" s="490"/>
      <c r="O242" s="490"/>
      <c r="P242" s="490"/>
      <c r="Q242" s="490"/>
      <c r="R242" s="263"/>
      <c r="S242" s="179" t="s">
        <v>208</v>
      </c>
      <c r="T242" s="298"/>
    </row>
    <row r="243" spans="1:20" s="278" customFormat="1" ht="40.15" customHeight="1" thickBot="1">
      <c r="A243" s="296"/>
      <c r="B243" s="280" t="s">
        <v>209</v>
      </c>
      <c r="C243" s="491" t="str">
        <f>IF(②選手情報入力!I50="","",②選手情報入力!I50)</f>
        <v/>
      </c>
      <c r="D243" s="491"/>
      <c r="E243" s="491"/>
      <c r="F243" s="491"/>
      <c r="G243" s="491"/>
      <c r="H243" s="491"/>
      <c r="I243" s="492"/>
      <c r="J243" s="293"/>
      <c r="K243" s="296"/>
      <c r="L243" s="280" t="s">
        <v>209</v>
      </c>
      <c r="M243" s="491" t="str">
        <f>IF(②選手情報入力!I51="","",②選手情報入力!I51)</f>
        <v/>
      </c>
      <c r="N243" s="491"/>
      <c r="O243" s="491"/>
      <c r="P243" s="491"/>
      <c r="Q243" s="491"/>
      <c r="R243" s="491"/>
      <c r="S243" s="492"/>
      <c r="T243" s="299"/>
    </row>
    <row r="244" spans="1:20" s="278" customFormat="1" ht="40.15" customHeight="1">
      <c r="A244" s="296"/>
      <c r="B244" s="287" t="s">
        <v>5</v>
      </c>
      <c r="C244" s="288" t="s">
        <v>210</v>
      </c>
      <c r="D244" s="487" t="str">
        <f>IF(②選手情報入力!$E$50="","",②選手情報入力!$E$50)</f>
        <v/>
      </c>
      <c r="E244" s="487"/>
      <c r="F244" s="487"/>
      <c r="G244" s="488" t="s">
        <v>315</v>
      </c>
      <c r="H244" s="488"/>
      <c r="I244" s="489"/>
      <c r="J244" s="292"/>
      <c r="K244" s="296"/>
      <c r="L244" s="287" t="s">
        <v>5</v>
      </c>
      <c r="M244" s="288" t="s">
        <v>210</v>
      </c>
      <c r="N244" s="487" t="str">
        <f>IF(②選手情報入力!$E$51="","",②選手情報入力!$E$51)</f>
        <v/>
      </c>
      <c r="O244" s="487"/>
      <c r="P244" s="487"/>
      <c r="Q244" s="488" t="s">
        <v>315</v>
      </c>
      <c r="R244" s="488"/>
      <c r="S244" s="489"/>
      <c r="T244" s="299"/>
    </row>
    <row r="245" spans="1:20" s="278" customFormat="1" ht="40.15" customHeight="1" thickBot="1">
      <c r="A245" s="296"/>
      <c r="B245" s="302" t="str">
        <f>IF(②選手情報入力!$C$50="","",②選手情報入力!$C$50)</f>
        <v/>
      </c>
      <c r="C245" s="289" t="s">
        <v>211</v>
      </c>
      <c r="D245" s="493" t="str">
        <f>IF(②選手情報入力!$D$50="","",②選手情報入力!$D$50)</f>
        <v/>
      </c>
      <c r="E245" s="493"/>
      <c r="F245" s="493"/>
      <c r="G245" s="494" t="str">
        <f>IF(①団体情報入力!$D$5="","",①団体情報入力!$D$5)</f>
        <v/>
      </c>
      <c r="H245" s="495"/>
      <c r="I245" s="496"/>
      <c r="J245" s="279"/>
      <c r="K245" s="296"/>
      <c r="L245" s="302" t="str">
        <f>IF(②選手情報入力!$C$51="","",②選手情報入力!$C$51)</f>
        <v/>
      </c>
      <c r="M245" s="289" t="s">
        <v>211</v>
      </c>
      <c r="N245" s="493" t="str">
        <f>IF(②選手情報入力!$D$51="","",②選手情報入力!$D$51)</f>
        <v/>
      </c>
      <c r="O245" s="493"/>
      <c r="P245" s="493"/>
      <c r="Q245" s="494" t="str">
        <f>IF(①団体情報入力!$D$5="","",①団体情報入力!$D$5)</f>
        <v/>
      </c>
      <c r="R245" s="495"/>
      <c r="S245" s="496"/>
      <c r="T245" s="299"/>
    </row>
    <row r="246" spans="1:20" ht="40.15" customHeight="1">
      <c r="A246" s="295"/>
      <c r="B246" s="281"/>
      <c r="C246" s="282" t="s">
        <v>212</v>
      </c>
      <c r="D246" s="283"/>
      <c r="E246" s="284" t="s">
        <v>213</v>
      </c>
      <c r="F246" s="283" t="s">
        <v>214</v>
      </c>
      <c r="G246" s="285" t="s">
        <v>215</v>
      </c>
      <c r="H246" s="285"/>
      <c r="I246" s="286" t="s">
        <v>216</v>
      </c>
      <c r="J246" s="259"/>
      <c r="K246" s="295"/>
      <c r="L246" s="281"/>
      <c r="M246" s="282" t="s">
        <v>212</v>
      </c>
      <c r="N246" s="283"/>
      <c r="O246" s="284" t="s">
        <v>213</v>
      </c>
      <c r="P246" s="283" t="s">
        <v>214</v>
      </c>
      <c r="Q246" s="285" t="s">
        <v>215</v>
      </c>
      <c r="R246" s="285"/>
      <c r="S246" s="286" t="s">
        <v>216</v>
      </c>
      <c r="T246" s="298"/>
    </row>
    <row r="247" spans="1:20" ht="40.15" customHeight="1">
      <c r="A247" s="295"/>
      <c r="B247" s="291" t="s">
        <v>217</v>
      </c>
      <c r="C247" s="485"/>
      <c r="D247" s="485"/>
      <c r="E247" s="476"/>
      <c r="F247" s="478"/>
      <c r="G247" s="480" t="s">
        <v>218</v>
      </c>
      <c r="H247" s="480"/>
      <c r="I247" s="481"/>
      <c r="J247" s="199"/>
      <c r="K247" s="295"/>
      <c r="L247" s="291" t="s">
        <v>217</v>
      </c>
      <c r="M247" s="485"/>
      <c r="N247" s="485"/>
      <c r="O247" s="476"/>
      <c r="P247" s="478"/>
      <c r="Q247" s="480" t="s">
        <v>218</v>
      </c>
      <c r="R247" s="480"/>
      <c r="S247" s="481"/>
      <c r="T247" s="298"/>
    </row>
    <row r="248" spans="1:20" ht="40.15" customHeight="1" thickBot="1">
      <c r="A248" s="295"/>
      <c r="B248" s="290" t="s">
        <v>219</v>
      </c>
      <c r="C248" s="486"/>
      <c r="D248" s="486"/>
      <c r="E248" s="477"/>
      <c r="F248" s="479"/>
      <c r="G248" s="483" t="str">
        <f>IF(②選手情報入力!J50="","",②選手情報入力!J50)</f>
        <v/>
      </c>
      <c r="H248" s="484"/>
      <c r="I248" s="482"/>
      <c r="J248" s="199"/>
      <c r="K248" s="295"/>
      <c r="L248" s="290" t="s">
        <v>219</v>
      </c>
      <c r="M248" s="486"/>
      <c r="N248" s="486"/>
      <c r="O248" s="477"/>
      <c r="P248" s="479"/>
      <c r="Q248" s="483" t="str">
        <f>IF(②選手情報入力!J51="","",②選手情報入力!J51)</f>
        <v/>
      </c>
      <c r="R248" s="484"/>
      <c r="S248" s="482"/>
      <c r="T248" s="298"/>
    </row>
    <row r="249" spans="1:20" ht="19.899999999999999" customHeight="1">
      <c r="A249" s="295"/>
      <c r="B249" s="264" t="s">
        <v>220</v>
      </c>
      <c r="C249" s="265"/>
      <c r="D249" s="265"/>
      <c r="E249" s="265"/>
      <c r="F249" s="265"/>
      <c r="G249" s="266"/>
      <c r="H249" s="266"/>
      <c r="I249" s="180"/>
      <c r="J249" s="200"/>
      <c r="K249" s="295"/>
      <c r="L249" s="264" t="s">
        <v>220</v>
      </c>
      <c r="M249" s="265"/>
      <c r="N249" s="265"/>
      <c r="O249" s="265"/>
      <c r="P249" s="265"/>
      <c r="Q249" s="266"/>
      <c r="R249" s="266"/>
      <c r="S249" s="180"/>
      <c r="T249" s="298"/>
    </row>
    <row r="250" spans="1:20" ht="19.899999999999999" customHeight="1">
      <c r="A250" s="295"/>
      <c r="B250" s="262" t="s">
        <v>320</v>
      </c>
      <c r="C250" s="265"/>
      <c r="D250" s="265"/>
      <c r="E250" s="265"/>
      <c r="F250" s="265"/>
      <c r="G250" s="266"/>
      <c r="H250" s="266"/>
      <c r="I250" s="180"/>
      <c r="J250" s="200"/>
      <c r="K250" s="295"/>
      <c r="L250" s="262" t="s">
        <v>320</v>
      </c>
      <c r="M250" s="265"/>
      <c r="N250" s="265"/>
      <c r="O250" s="265"/>
      <c r="P250" s="265"/>
      <c r="Q250" s="266"/>
      <c r="R250" s="266"/>
      <c r="S250" s="180"/>
      <c r="T250" s="298"/>
    </row>
    <row r="251" spans="1:20" ht="19.899999999999999" customHeight="1">
      <c r="A251" s="295"/>
      <c r="B251" s="272" t="s">
        <v>321</v>
      </c>
      <c r="C251" s="273"/>
      <c r="D251" s="273"/>
      <c r="E251" s="273"/>
      <c r="F251" s="273"/>
      <c r="G251" s="274"/>
      <c r="H251" s="274"/>
      <c r="I251" s="275"/>
      <c r="J251" s="276"/>
      <c r="K251" s="295"/>
      <c r="L251" s="272" t="s">
        <v>321</v>
      </c>
      <c r="M251" s="273"/>
      <c r="N251" s="273"/>
      <c r="O251" s="273"/>
      <c r="P251" s="273"/>
      <c r="Q251" s="274"/>
      <c r="R251" s="274"/>
      <c r="S251" s="275"/>
      <c r="T251" s="298"/>
    </row>
    <row r="252" spans="1:20" ht="19.899999999999999" customHeight="1">
      <c r="A252" s="295"/>
      <c r="B252" s="267" t="s">
        <v>370</v>
      </c>
      <c r="C252" s="268"/>
      <c r="D252" s="268"/>
      <c r="E252" s="268"/>
      <c r="F252" s="268"/>
      <c r="G252" s="269"/>
      <c r="H252" s="269"/>
      <c r="I252" s="270"/>
      <c r="J252" s="271"/>
      <c r="K252" s="297"/>
      <c r="L252" s="267" t="s">
        <v>370</v>
      </c>
      <c r="M252" s="268"/>
      <c r="N252" s="268"/>
      <c r="O252" s="268"/>
      <c r="P252" s="268"/>
      <c r="Q252" s="269"/>
      <c r="R252" s="269"/>
      <c r="S252" s="270"/>
      <c r="T252" s="298"/>
    </row>
    <row r="253" spans="1:20" ht="40.15" customHeight="1">
      <c r="A253" s="294"/>
      <c r="B253" s="260"/>
      <c r="C253" s="260"/>
      <c r="D253" s="260"/>
      <c r="E253" s="260"/>
      <c r="F253" s="260"/>
      <c r="G253" s="260"/>
      <c r="H253" s="260"/>
      <c r="I253" s="260"/>
      <c r="J253" s="261"/>
      <c r="K253" s="294"/>
      <c r="L253" s="260"/>
      <c r="M253" s="260"/>
      <c r="N253" s="260"/>
      <c r="O253" s="260"/>
      <c r="P253" s="260"/>
      <c r="Q253" s="260"/>
      <c r="R253" s="260"/>
      <c r="S253" s="260"/>
      <c r="T253" s="300"/>
    </row>
    <row r="254" spans="1:20" ht="40.15" customHeight="1" thickBot="1">
      <c r="A254" s="295"/>
      <c r="B254" s="178" t="s">
        <v>313</v>
      </c>
      <c r="C254" s="490" t="s">
        <v>368</v>
      </c>
      <c r="D254" s="490"/>
      <c r="E254" s="490"/>
      <c r="F254" s="490"/>
      <c r="G254" s="490"/>
      <c r="H254" s="263"/>
      <c r="I254" s="257" t="s">
        <v>208</v>
      </c>
      <c r="J254" s="258"/>
      <c r="K254" s="295"/>
      <c r="L254" s="178" t="s">
        <v>314</v>
      </c>
      <c r="M254" s="490" t="s">
        <v>368</v>
      </c>
      <c r="N254" s="490"/>
      <c r="O254" s="490"/>
      <c r="P254" s="490"/>
      <c r="Q254" s="490"/>
      <c r="R254" s="263"/>
      <c r="S254" s="257" t="s">
        <v>208</v>
      </c>
      <c r="T254" s="298"/>
    </row>
    <row r="255" spans="1:20" s="278" customFormat="1" ht="40.15" customHeight="1" thickBot="1">
      <c r="A255" s="296"/>
      <c r="B255" s="280" t="s">
        <v>209</v>
      </c>
      <c r="C255" s="491" t="str">
        <f>IF(②選手情報入力!I52="","",②選手情報入力!I52)</f>
        <v/>
      </c>
      <c r="D255" s="491"/>
      <c r="E255" s="491"/>
      <c r="F255" s="491"/>
      <c r="G255" s="491"/>
      <c r="H255" s="491"/>
      <c r="I255" s="492"/>
      <c r="J255" s="293"/>
      <c r="K255" s="296"/>
      <c r="L255" s="280" t="s">
        <v>209</v>
      </c>
      <c r="M255" s="491" t="str">
        <f>IF(②選手情報入力!I53="","",②選手情報入力!I53)</f>
        <v/>
      </c>
      <c r="N255" s="491"/>
      <c r="O255" s="491"/>
      <c r="P255" s="491"/>
      <c r="Q255" s="491"/>
      <c r="R255" s="491"/>
      <c r="S255" s="492"/>
      <c r="T255" s="299"/>
    </row>
    <row r="256" spans="1:20" s="278" customFormat="1" ht="40.15" customHeight="1">
      <c r="A256" s="296"/>
      <c r="B256" s="287" t="s">
        <v>5</v>
      </c>
      <c r="C256" s="288" t="s">
        <v>210</v>
      </c>
      <c r="D256" s="487" t="str">
        <f>IF(②選手情報入力!$E$52="","",②選手情報入力!$E$52)</f>
        <v/>
      </c>
      <c r="E256" s="487"/>
      <c r="F256" s="487"/>
      <c r="G256" s="488" t="s">
        <v>315</v>
      </c>
      <c r="H256" s="488"/>
      <c r="I256" s="489"/>
      <c r="J256" s="292"/>
      <c r="K256" s="296"/>
      <c r="L256" s="287" t="s">
        <v>5</v>
      </c>
      <c r="M256" s="288" t="s">
        <v>210</v>
      </c>
      <c r="N256" s="487" t="str">
        <f>IF(②選手情報入力!$E$53="","",②選手情報入力!$E$53)</f>
        <v/>
      </c>
      <c r="O256" s="487"/>
      <c r="P256" s="487"/>
      <c r="Q256" s="488" t="s">
        <v>315</v>
      </c>
      <c r="R256" s="488"/>
      <c r="S256" s="489"/>
      <c r="T256" s="299"/>
    </row>
    <row r="257" spans="1:20" s="278" customFormat="1" ht="40.15" customHeight="1" thickBot="1">
      <c r="A257" s="296"/>
      <c r="B257" s="302" t="str">
        <f>IF(②選手情報入力!$C$52="","",②選手情報入力!$C$52)</f>
        <v/>
      </c>
      <c r="C257" s="289" t="s">
        <v>211</v>
      </c>
      <c r="D257" s="493" t="str">
        <f>IF(②選手情報入力!$D$52="","",②選手情報入力!$D$52)</f>
        <v/>
      </c>
      <c r="E257" s="493"/>
      <c r="F257" s="493"/>
      <c r="G257" s="494" t="str">
        <f>IF(①団体情報入力!$D$5="","",①団体情報入力!$D$5)</f>
        <v/>
      </c>
      <c r="H257" s="495"/>
      <c r="I257" s="496"/>
      <c r="J257" s="279"/>
      <c r="K257" s="296"/>
      <c r="L257" s="302" t="str">
        <f>IF(②選手情報入力!$C$53="","",②選手情報入力!$C$53)</f>
        <v/>
      </c>
      <c r="M257" s="289" t="s">
        <v>211</v>
      </c>
      <c r="N257" s="493" t="str">
        <f>IF(②選手情報入力!$D$53="","",②選手情報入力!$D$53)</f>
        <v/>
      </c>
      <c r="O257" s="493"/>
      <c r="P257" s="493"/>
      <c r="Q257" s="494" t="str">
        <f>IF(①団体情報入力!$D$5="","",①団体情報入力!$D$5)</f>
        <v/>
      </c>
      <c r="R257" s="495"/>
      <c r="S257" s="496"/>
      <c r="T257" s="299"/>
    </row>
    <row r="258" spans="1:20" ht="40.15" customHeight="1">
      <c r="A258" s="295"/>
      <c r="B258" s="281"/>
      <c r="C258" s="282" t="s">
        <v>212</v>
      </c>
      <c r="D258" s="283"/>
      <c r="E258" s="284" t="s">
        <v>213</v>
      </c>
      <c r="F258" s="283" t="s">
        <v>214</v>
      </c>
      <c r="G258" s="285" t="s">
        <v>215</v>
      </c>
      <c r="H258" s="285"/>
      <c r="I258" s="286" t="s">
        <v>216</v>
      </c>
      <c r="J258" s="259"/>
      <c r="K258" s="295"/>
      <c r="L258" s="281"/>
      <c r="M258" s="282" t="s">
        <v>212</v>
      </c>
      <c r="N258" s="283"/>
      <c r="O258" s="284" t="s">
        <v>213</v>
      </c>
      <c r="P258" s="283" t="s">
        <v>214</v>
      </c>
      <c r="Q258" s="285" t="s">
        <v>215</v>
      </c>
      <c r="R258" s="285"/>
      <c r="S258" s="286" t="s">
        <v>216</v>
      </c>
      <c r="T258" s="298"/>
    </row>
    <row r="259" spans="1:20" ht="40.15" customHeight="1">
      <c r="A259" s="295"/>
      <c r="B259" s="291" t="s">
        <v>217</v>
      </c>
      <c r="C259" s="485"/>
      <c r="D259" s="485"/>
      <c r="E259" s="476"/>
      <c r="F259" s="478"/>
      <c r="G259" s="480" t="s">
        <v>218</v>
      </c>
      <c r="H259" s="480"/>
      <c r="I259" s="481"/>
      <c r="J259" s="199"/>
      <c r="K259" s="295"/>
      <c r="L259" s="291" t="s">
        <v>217</v>
      </c>
      <c r="M259" s="485"/>
      <c r="N259" s="485"/>
      <c r="O259" s="476"/>
      <c r="P259" s="478"/>
      <c r="Q259" s="480" t="s">
        <v>218</v>
      </c>
      <c r="R259" s="480"/>
      <c r="S259" s="481"/>
      <c r="T259" s="298"/>
    </row>
    <row r="260" spans="1:20" ht="40.15" customHeight="1" thickBot="1">
      <c r="A260" s="295"/>
      <c r="B260" s="290" t="s">
        <v>219</v>
      </c>
      <c r="C260" s="486"/>
      <c r="D260" s="486"/>
      <c r="E260" s="477"/>
      <c r="F260" s="479"/>
      <c r="G260" s="483" t="str">
        <f>IF(②選手情報入力!J52="","",②選手情報入力!J52)</f>
        <v/>
      </c>
      <c r="H260" s="484"/>
      <c r="I260" s="482"/>
      <c r="J260" s="199"/>
      <c r="K260" s="295"/>
      <c r="L260" s="290" t="s">
        <v>219</v>
      </c>
      <c r="M260" s="486"/>
      <c r="N260" s="486"/>
      <c r="O260" s="477"/>
      <c r="P260" s="479"/>
      <c r="Q260" s="483" t="str">
        <f>IF(②選手情報入力!J53="","",②選手情報入力!J53)</f>
        <v/>
      </c>
      <c r="R260" s="484"/>
      <c r="S260" s="482"/>
      <c r="T260" s="298"/>
    </row>
    <row r="261" spans="1:20" ht="19.899999999999999" customHeight="1">
      <c r="A261" s="295"/>
      <c r="B261" s="264" t="s">
        <v>220</v>
      </c>
      <c r="C261" s="265"/>
      <c r="D261" s="265"/>
      <c r="E261" s="265"/>
      <c r="F261" s="265"/>
      <c r="G261" s="266"/>
      <c r="H261" s="266"/>
      <c r="I261" s="180"/>
      <c r="J261" s="200"/>
      <c r="K261" s="295"/>
      <c r="L261" s="264" t="s">
        <v>220</v>
      </c>
      <c r="M261" s="265"/>
      <c r="N261" s="265"/>
      <c r="O261" s="265"/>
      <c r="P261" s="265"/>
      <c r="Q261" s="266"/>
      <c r="R261" s="266"/>
      <c r="S261" s="180"/>
      <c r="T261" s="298"/>
    </row>
    <row r="262" spans="1:20" ht="19.899999999999999" customHeight="1">
      <c r="A262" s="295"/>
      <c r="B262" s="264" t="s">
        <v>221</v>
      </c>
      <c r="C262" s="265"/>
      <c r="D262" s="265"/>
      <c r="E262" s="265"/>
      <c r="F262" s="265"/>
      <c r="G262" s="266"/>
      <c r="H262" s="266"/>
      <c r="I262" s="180"/>
      <c r="J262" s="200"/>
      <c r="K262" s="295"/>
      <c r="L262" s="264" t="s">
        <v>221</v>
      </c>
      <c r="M262" s="265"/>
      <c r="N262" s="265"/>
      <c r="O262" s="265"/>
      <c r="P262" s="265"/>
      <c r="Q262" s="266"/>
      <c r="R262" s="266"/>
      <c r="S262" s="180"/>
      <c r="T262" s="298"/>
    </row>
    <row r="263" spans="1:20" ht="19.899999999999999" customHeight="1">
      <c r="A263" s="295"/>
      <c r="B263" s="262" t="s">
        <v>222</v>
      </c>
      <c r="C263" s="265"/>
      <c r="D263" s="265"/>
      <c r="E263" s="265"/>
      <c r="F263" s="265"/>
      <c r="G263" s="266"/>
      <c r="H263" s="266"/>
      <c r="I263" s="180"/>
      <c r="J263" s="200"/>
      <c r="K263" s="295"/>
      <c r="L263" s="262" t="s">
        <v>222</v>
      </c>
      <c r="M263" s="265"/>
      <c r="N263" s="265"/>
      <c r="O263" s="265"/>
      <c r="P263" s="265"/>
      <c r="Q263" s="266"/>
      <c r="R263" s="266"/>
      <c r="S263" s="180"/>
      <c r="T263" s="298"/>
    </row>
    <row r="264" spans="1:20" ht="19.899999999999999" customHeight="1">
      <c r="A264" s="297"/>
      <c r="B264" s="267" t="s">
        <v>370</v>
      </c>
      <c r="C264" s="268"/>
      <c r="D264" s="268"/>
      <c r="E264" s="268"/>
      <c r="F264" s="268"/>
      <c r="G264" s="269"/>
      <c r="H264" s="269"/>
      <c r="I264" s="270"/>
      <c r="J264" s="271"/>
      <c r="K264" s="297"/>
      <c r="L264" s="267" t="s">
        <v>370</v>
      </c>
      <c r="M264" s="268"/>
      <c r="N264" s="268"/>
      <c r="O264" s="268"/>
      <c r="P264" s="268"/>
      <c r="Q264" s="269"/>
      <c r="R264" s="269"/>
      <c r="S264" s="270"/>
      <c r="T264" s="301"/>
    </row>
    <row r="265" spans="1:20" ht="40.15" customHeight="1">
      <c r="A265" s="295"/>
      <c r="B265" s="272"/>
      <c r="C265" s="273"/>
      <c r="D265" s="273"/>
      <c r="E265" s="273"/>
      <c r="F265" s="273"/>
      <c r="G265" s="274"/>
      <c r="H265" s="274"/>
      <c r="I265" s="275"/>
      <c r="J265" s="276"/>
      <c r="K265" s="295"/>
      <c r="L265" s="272"/>
      <c r="M265" s="273"/>
      <c r="N265" s="273"/>
      <c r="O265" s="273"/>
      <c r="P265" s="273"/>
      <c r="Q265" s="274"/>
      <c r="R265" s="274"/>
      <c r="S265" s="275"/>
      <c r="T265" s="298"/>
    </row>
    <row r="266" spans="1:20" ht="40.15" customHeight="1" thickBot="1">
      <c r="A266" s="295"/>
      <c r="B266" s="178" t="s">
        <v>336</v>
      </c>
      <c r="C266" s="490" t="s">
        <v>368</v>
      </c>
      <c r="D266" s="490"/>
      <c r="E266" s="490"/>
      <c r="F266" s="490"/>
      <c r="G266" s="490"/>
      <c r="H266" s="263"/>
      <c r="I266" s="179" t="s">
        <v>208</v>
      </c>
      <c r="J266" s="198"/>
      <c r="K266" s="295"/>
      <c r="L266" s="178" t="s">
        <v>337</v>
      </c>
      <c r="M266" s="490" t="s">
        <v>368</v>
      </c>
      <c r="N266" s="490"/>
      <c r="O266" s="490"/>
      <c r="P266" s="490"/>
      <c r="Q266" s="490"/>
      <c r="R266" s="263"/>
      <c r="S266" s="179" t="s">
        <v>208</v>
      </c>
      <c r="T266" s="298"/>
    </row>
    <row r="267" spans="1:20" s="278" customFormat="1" ht="40.15" customHeight="1" thickBot="1">
      <c r="A267" s="296"/>
      <c r="B267" s="280" t="s">
        <v>209</v>
      </c>
      <c r="C267" s="491" t="str">
        <f>IF(②選手情報入力!I54="","",②選手情報入力!I54)</f>
        <v/>
      </c>
      <c r="D267" s="491"/>
      <c r="E267" s="491"/>
      <c r="F267" s="491"/>
      <c r="G267" s="491"/>
      <c r="H267" s="491"/>
      <c r="I267" s="492"/>
      <c r="J267" s="293"/>
      <c r="K267" s="296"/>
      <c r="L267" s="280" t="s">
        <v>209</v>
      </c>
      <c r="M267" s="491" t="str">
        <f>IF(②選手情報入力!I55="","",②選手情報入力!I55)</f>
        <v/>
      </c>
      <c r="N267" s="491"/>
      <c r="O267" s="491"/>
      <c r="P267" s="491"/>
      <c r="Q267" s="491"/>
      <c r="R267" s="491"/>
      <c r="S267" s="492"/>
      <c r="T267" s="299"/>
    </row>
    <row r="268" spans="1:20" s="278" customFormat="1" ht="40.15" customHeight="1">
      <c r="A268" s="296"/>
      <c r="B268" s="287" t="s">
        <v>5</v>
      </c>
      <c r="C268" s="288" t="s">
        <v>210</v>
      </c>
      <c r="D268" s="487" t="str">
        <f>IF(②選手情報入力!$E$54="","",②選手情報入力!$E$54)</f>
        <v/>
      </c>
      <c r="E268" s="487"/>
      <c r="F268" s="487"/>
      <c r="G268" s="488" t="s">
        <v>315</v>
      </c>
      <c r="H268" s="488"/>
      <c r="I268" s="489"/>
      <c r="J268" s="292"/>
      <c r="K268" s="296"/>
      <c r="L268" s="287" t="s">
        <v>5</v>
      </c>
      <c r="M268" s="288" t="s">
        <v>210</v>
      </c>
      <c r="N268" s="487" t="str">
        <f>IF(②選手情報入力!$E$55="","",②選手情報入力!$E$55)</f>
        <v/>
      </c>
      <c r="O268" s="487"/>
      <c r="P268" s="487"/>
      <c r="Q268" s="488" t="s">
        <v>315</v>
      </c>
      <c r="R268" s="488"/>
      <c r="S268" s="489"/>
      <c r="T268" s="299"/>
    </row>
    <row r="269" spans="1:20" s="278" customFormat="1" ht="40.15" customHeight="1" thickBot="1">
      <c r="A269" s="296"/>
      <c r="B269" s="302" t="str">
        <f>IF(②選手情報入力!$C$54="","",②選手情報入力!$C$54)</f>
        <v/>
      </c>
      <c r="C269" s="289" t="s">
        <v>211</v>
      </c>
      <c r="D269" s="493" t="str">
        <f>IF(②選手情報入力!$D$54="","",②選手情報入力!$D$54)</f>
        <v/>
      </c>
      <c r="E269" s="493"/>
      <c r="F269" s="493"/>
      <c r="G269" s="494" t="str">
        <f>IF(①団体情報入力!$D$5="","",①団体情報入力!$D$5)</f>
        <v/>
      </c>
      <c r="H269" s="495"/>
      <c r="I269" s="496"/>
      <c r="J269" s="279"/>
      <c r="K269" s="296"/>
      <c r="L269" s="302" t="str">
        <f>IF(②選手情報入力!$C$55="","",②選手情報入力!$C$55)</f>
        <v/>
      </c>
      <c r="M269" s="289" t="s">
        <v>211</v>
      </c>
      <c r="N269" s="493" t="str">
        <f>IF(②選手情報入力!$D$55="","",②選手情報入力!$D$55)</f>
        <v/>
      </c>
      <c r="O269" s="493"/>
      <c r="P269" s="493"/>
      <c r="Q269" s="494" t="str">
        <f>IF(①団体情報入力!$D$5="","",①団体情報入力!$D$5)</f>
        <v/>
      </c>
      <c r="R269" s="495"/>
      <c r="S269" s="496"/>
      <c r="T269" s="299"/>
    </row>
    <row r="270" spans="1:20" ht="40.15" customHeight="1">
      <c r="A270" s="295"/>
      <c r="B270" s="281"/>
      <c r="C270" s="282" t="s">
        <v>212</v>
      </c>
      <c r="D270" s="283"/>
      <c r="E270" s="284" t="s">
        <v>213</v>
      </c>
      <c r="F270" s="283" t="s">
        <v>214</v>
      </c>
      <c r="G270" s="285" t="s">
        <v>215</v>
      </c>
      <c r="H270" s="285"/>
      <c r="I270" s="286" t="s">
        <v>216</v>
      </c>
      <c r="J270" s="259"/>
      <c r="K270" s="295"/>
      <c r="L270" s="281"/>
      <c r="M270" s="282" t="s">
        <v>212</v>
      </c>
      <c r="N270" s="283"/>
      <c r="O270" s="284" t="s">
        <v>213</v>
      </c>
      <c r="P270" s="283" t="s">
        <v>214</v>
      </c>
      <c r="Q270" s="285" t="s">
        <v>215</v>
      </c>
      <c r="R270" s="285"/>
      <c r="S270" s="286" t="s">
        <v>216</v>
      </c>
      <c r="T270" s="298"/>
    </row>
    <row r="271" spans="1:20" ht="40.15" customHeight="1">
      <c r="A271" s="295"/>
      <c r="B271" s="291" t="s">
        <v>217</v>
      </c>
      <c r="C271" s="485"/>
      <c r="D271" s="485"/>
      <c r="E271" s="476"/>
      <c r="F271" s="478"/>
      <c r="G271" s="480" t="s">
        <v>218</v>
      </c>
      <c r="H271" s="480"/>
      <c r="I271" s="481"/>
      <c r="J271" s="199"/>
      <c r="K271" s="295"/>
      <c r="L271" s="291" t="s">
        <v>217</v>
      </c>
      <c r="M271" s="485"/>
      <c r="N271" s="485"/>
      <c r="O271" s="476"/>
      <c r="P271" s="478"/>
      <c r="Q271" s="480" t="s">
        <v>218</v>
      </c>
      <c r="R271" s="480"/>
      <c r="S271" s="481"/>
      <c r="T271" s="298"/>
    </row>
    <row r="272" spans="1:20" ht="40.15" customHeight="1" thickBot="1">
      <c r="A272" s="295"/>
      <c r="B272" s="290" t="s">
        <v>219</v>
      </c>
      <c r="C272" s="486"/>
      <c r="D272" s="486"/>
      <c r="E272" s="477"/>
      <c r="F272" s="479"/>
      <c r="G272" s="483" t="str">
        <f>IF(②選手情報入力!J54="","",②選手情報入力!J54)</f>
        <v/>
      </c>
      <c r="H272" s="484"/>
      <c r="I272" s="482"/>
      <c r="J272" s="199"/>
      <c r="K272" s="295"/>
      <c r="L272" s="290" t="s">
        <v>219</v>
      </c>
      <c r="M272" s="486"/>
      <c r="N272" s="486"/>
      <c r="O272" s="477"/>
      <c r="P272" s="479"/>
      <c r="Q272" s="483" t="str">
        <f>IF(②選手情報入力!J55="","",②選手情報入力!J55)</f>
        <v/>
      </c>
      <c r="R272" s="484"/>
      <c r="S272" s="482"/>
      <c r="T272" s="298"/>
    </row>
    <row r="273" spans="1:20" ht="19.899999999999999" customHeight="1">
      <c r="A273" s="295"/>
      <c r="B273" s="264" t="s">
        <v>220</v>
      </c>
      <c r="C273" s="265"/>
      <c r="D273" s="265"/>
      <c r="E273" s="265"/>
      <c r="F273" s="265"/>
      <c r="G273" s="266"/>
      <c r="H273" s="266"/>
      <c r="I273" s="180"/>
      <c r="J273" s="200"/>
      <c r="K273" s="295"/>
      <c r="L273" s="264" t="s">
        <v>220</v>
      </c>
      <c r="M273" s="265"/>
      <c r="N273" s="265"/>
      <c r="O273" s="265"/>
      <c r="P273" s="265"/>
      <c r="Q273" s="266"/>
      <c r="R273" s="266"/>
      <c r="S273" s="180"/>
      <c r="T273" s="298"/>
    </row>
    <row r="274" spans="1:20" ht="19.899999999999999" customHeight="1">
      <c r="A274" s="295"/>
      <c r="B274" s="264" t="s">
        <v>221</v>
      </c>
      <c r="C274" s="265"/>
      <c r="D274" s="265"/>
      <c r="E274" s="265"/>
      <c r="F274" s="265"/>
      <c r="G274" s="266"/>
      <c r="H274" s="266"/>
      <c r="I274" s="180"/>
      <c r="J274" s="200"/>
      <c r="K274" s="295"/>
      <c r="L274" s="264" t="s">
        <v>221</v>
      </c>
      <c r="M274" s="265"/>
      <c r="N274" s="265"/>
      <c r="O274" s="265"/>
      <c r="P274" s="265"/>
      <c r="Q274" s="266"/>
      <c r="R274" s="266"/>
      <c r="S274" s="180"/>
      <c r="T274" s="298"/>
    </row>
    <row r="275" spans="1:20" ht="19.899999999999999" customHeight="1">
      <c r="A275" s="295"/>
      <c r="B275" s="262" t="s">
        <v>222</v>
      </c>
      <c r="C275" s="265"/>
      <c r="D275" s="265"/>
      <c r="E275" s="265"/>
      <c r="F275" s="265"/>
      <c r="G275" s="266"/>
      <c r="H275" s="266"/>
      <c r="I275" s="180"/>
      <c r="J275" s="200"/>
      <c r="K275" s="295"/>
      <c r="L275" s="262" t="s">
        <v>222</v>
      </c>
      <c r="M275" s="265"/>
      <c r="N275" s="265"/>
      <c r="O275" s="265"/>
      <c r="P275" s="265"/>
      <c r="Q275" s="266"/>
      <c r="R275" s="266"/>
      <c r="S275" s="180"/>
      <c r="T275" s="298"/>
    </row>
    <row r="276" spans="1:20" ht="19.899999999999999" customHeight="1">
      <c r="A276" s="297"/>
      <c r="B276" s="267" t="s">
        <v>370</v>
      </c>
      <c r="C276" s="268"/>
      <c r="D276" s="268"/>
      <c r="E276" s="268"/>
      <c r="F276" s="268"/>
      <c r="G276" s="269"/>
      <c r="H276" s="269"/>
      <c r="I276" s="270"/>
      <c r="J276" s="271"/>
      <c r="K276" s="297"/>
      <c r="L276" s="267" t="s">
        <v>370</v>
      </c>
      <c r="M276" s="268"/>
      <c r="N276" s="268"/>
      <c r="O276" s="268"/>
      <c r="P276" s="268"/>
      <c r="Q276" s="269"/>
      <c r="R276" s="269"/>
      <c r="S276" s="270"/>
      <c r="T276" s="301"/>
    </row>
    <row r="277" spans="1:20" ht="40.15" customHeight="1">
      <c r="A277" s="295"/>
      <c r="B277" s="272"/>
      <c r="C277" s="273"/>
      <c r="D277" s="273"/>
      <c r="E277" s="273"/>
      <c r="F277" s="273"/>
      <c r="G277" s="274"/>
      <c r="H277" s="274"/>
      <c r="I277" s="275"/>
      <c r="J277" s="276"/>
      <c r="K277" s="295"/>
      <c r="L277" s="272"/>
      <c r="M277" s="273"/>
      <c r="N277" s="273"/>
      <c r="O277" s="273"/>
      <c r="P277" s="273"/>
      <c r="Q277" s="274"/>
      <c r="R277" s="274"/>
      <c r="S277" s="275"/>
      <c r="T277" s="298"/>
    </row>
    <row r="278" spans="1:20" ht="40.15" customHeight="1" thickBot="1">
      <c r="A278" s="295"/>
      <c r="B278" s="178" t="s">
        <v>338</v>
      </c>
      <c r="C278" s="490" t="s">
        <v>368</v>
      </c>
      <c r="D278" s="490"/>
      <c r="E278" s="490"/>
      <c r="F278" s="490"/>
      <c r="G278" s="490"/>
      <c r="H278" s="263"/>
      <c r="I278" s="179" t="s">
        <v>208</v>
      </c>
      <c r="J278" s="198"/>
      <c r="K278" s="295"/>
      <c r="L278" s="178" t="s">
        <v>339</v>
      </c>
      <c r="M278" s="490" t="s">
        <v>368</v>
      </c>
      <c r="N278" s="490"/>
      <c r="O278" s="490"/>
      <c r="P278" s="490"/>
      <c r="Q278" s="490"/>
      <c r="R278" s="263"/>
      <c r="S278" s="179" t="s">
        <v>208</v>
      </c>
      <c r="T278" s="298"/>
    </row>
    <row r="279" spans="1:20" s="278" customFormat="1" ht="40.15" customHeight="1" thickBot="1">
      <c r="A279" s="296"/>
      <c r="B279" s="280" t="s">
        <v>209</v>
      </c>
      <c r="C279" s="491" t="str">
        <f>IF(②選手情報入力!I56="","",②選手情報入力!I56)</f>
        <v/>
      </c>
      <c r="D279" s="491"/>
      <c r="E279" s="491"/>
      <c r="F279" s="491"/>
      <c r="G279" s="491"/>
      <c r="H279" s="491"/>
      <c r="I279" s="492"/>
      <c r="J279" s="293"/>
      <c r="K279" s="296"/>
      <c r="L279" s="280" t="s">
        <v>209</v>
      </c>
      <c r="M279" s="491" t="str">
        <f>IF(②選手情報入力!I57="","",②選手情報入力!I57)</f>
        <v/>
      </c>
      <c r="N279" s="491"/>
      <c r="O279" s="491"/>
      <c r="P279" s="491"/>
      <c r="Q279" s="491"/>
      <c r="R279" s="491"/>
      <c r="S279" s="492"/>
      <c r="T279" s="299"/>
    </row>
    <row r="280" spans="1:20" s="278" customFormat="1" ht="40.15" customHeight="1">
      <c r="A280" s="296"/>
      <c r="B280" s="287" t="s">
        <v>5</v>
      </c>
      <c r="C280" s="288" t="s">
        <v>210</v>
      </c>
      <c r="D280" s="487" t="str">
        <f>IF(②選手情報入力!$E$56="","",②選手情報入力!$E$56)</f>
        <v/>
      </c>
      <c r="E280" s="487"/>
      <c r="F280" s="487"/>
      <c r="G280" s="488" t="s">
        <v>315</v>
      </c>
      <c r="H280" s="488"/>
      <c r="I280" s="489"/>
      <c r="J280" s="292"/>
      <c r="K280" s="296"/>
      <c r="L280" s="287" t="s">
        <v>5</v>
      </c>
      <c r="M280" s="288" t="s">
        <v>210</v>
      </c>
      <c r="N280" s="487" t="str">
        <f>IF(②選手情報入力!$E$57="","",②選手情報入力!$E$57)</f>
        <v/>
      </c>
      <c r="O280" s="487"/>
      <c r="P280" s="487"/>
      <c r="Q280" s="488" t="s">
        <v>315</v>
      </c>
      <c r="R280" s="488"/>
      <c r="S280" s="489"/>
      <c r="T280" s="299"/>
    </row>
    <row r="281" spans="1:20" s="278" customFormat="1" ht="40.15" customHeight="1" thickBot="1">
      <c r="A281" s="296"/>
      <c r="B281" s="302" t="str">
        <f>IF(②選手情報入力!$C$56="","",②選手情報入力!$C$56)</f>
        <v/>
      </c>
      <c r="C281" s="289" t="s">
        <v>211</v>
      </c>
      <c r="D281" s="493" t="str">
        <f>IF(②選手情報入力!$D$56="","",②選手情報入力!$D$56)</f>
        <v/>
      </c>
      <c r="E281" s="493"/>
      <c r="F281" s="493"/>
      <c r="G281" s="494" t="str">
        <f>IF(①団体情報入力!$D$5="","",①団体情報入力!$D$5)</f>
        <v/>
      </c>
      <c r="H281" s="495"/>
      <c r="I281" s="496"/>
      <c r="J281" s="279"/>
      <c r="K281" s="296"/>
      <c r="L281" s="302" t="str">
        <f>IF(②選手情報入力!$C$57="","",②選手情報入力!$C$57)</f>
        <v/>
      </c>
      <c r="M281" s="289" t="s">
        <v>211</v>
      </c>
      <c r="N281" s="493" t="str">
        <f>IF(②選手情報入力!$D$57="","",②選手情報入力!$D$57)</f>
        <v/>
      </c>
      <c r="O281" s="493"/>
      <c r="P281" s="493"/>
      <c r="Q281" s="494" t="str">
        <f>IF(①団体情報入力!$D$5="","",①団体情報入力!$D$5)</f>
        <v/>
      </c>
      <c r="R281" s="495"/>
      <c r="S281" s="496"/>
      <c r="T281" s="299"/>
    </row>
    <row r="282" spans="1:20" ht="40.15" customHeight="1">
      <c r="A282" s="295"/>
      <c r="B282" s="281"/>
      <c r="C282" s="282" t="s">
        <v>212</v>
      </c>
      <c r="D282" s="283"/>
      <c r="E282" s="284" t="s">
        <v>213</v>
      </c>
      <c r="F282" s="283" t="s">
        <v>214</v>
      </c>
      <c r="G282" s="285" t="s">
        <v>215</v>
      </c>
      <c r="H282" s="285"/>
      <c r="I282" s="286" t="s">
        <v>216</v>
      </c>
      <c r="J282" s="259"/>
      <c r="K282" s="295"/>
      <c r="L282" s="281"/>
      <c r="M282" s="282" t="s">
        <v>212</v>
      </c>
      <c r="N282" s="283"/>
      <c r="O282" s="284" t="s">
        <v>213</v>
      </c>
      <c r="P282" s="283" t="s">
        <v>214</v>
      </c>
      <c r="Q282" s="285" t="s">
        <v>215</v>
      </c>
      <c r="R282" s="285"/>
      <c r="S282" s="286" t="s">
        <v>216</v>
      </c>
      <c r="T282" s="298"/>
    </row>
    <row r="283" spans="1:20" ht="40.15" customHeight="1">
      <c r="A283" s="295"/>
      <c r="B283" s="291" t="s">
        <v>217</v>
      </c>
      <c r="C283" s="485"/>
      <c r="D283" s="485"/>
      <c r="E283" s="476"/>
      <c r="F283" s="478"/>
      <c r="G283" s="480" t="s">
        <v>340</v>
      </c>
      <c r="H283" s="480"/>
      <c r="I283" s="481"/>
      <c r="J283" s="199"/>
      <c r="K283" s="295"/>
      <c r="L283" s="291" t="s">
        <v>217</v>
      </c>
      <c r="M283" s="485"/>
      <c r="N283" s="485"/>
      <c r="O283" s="476"/>
      <c r="P283" s="478"/>
      <c r="Q283" s="480" t="s">
        <v>218</v>
      </c>
      <c r="R283" s="480"/>
      <c r="S283" s="481"/>
      <c r="T283" s="298"/>
    </row>
    <row r="284" spans="1:20" ht="40.15" customHeight="1" thickBot="1">
      <c r="A284" s="295"/>
      <c r="B284" s="290" t="s">
        <v>219</v>
      </c>
      <c r="C284" s="486"/>
      <c r="D284" s="486"/>
      <c r="E284" s="477"/>
      <c r="F284" s="479"/>
      <c r="G284" s="483" t="str">
        <f>IF(②選手情報入力!J56="","",②選手情報入力!J56)</f>
        <v/>
      </c>
      <c r="H284" s="484"/>
      <c r="I284" s="482"/>
      <c r="J284" s="199"/>
      <c r="K284" s="295"/>
      <c r="L284" s="290" t="s">
        <v>219</v>
      </c>
      <c r="M284" s="486"/>
      <c r="N284" s="486"/>
      <c r="O284" s="477"/>
      <c r="P284" s="479"/>
      <c r="Q284" s="483" t="str">
        <f>IF(②選手情報入力!J57="","",②選手情報入力!J57)</f>
        <v/>
      </c>
      <c r="R284" s="484"/>
      <c r="S284" s="482"/>
      <c r="T284" s="298"/>
    </row>
    <row r="285" spans="1:20" ht="19.899999999999999" customHeight="1">
      <c r="A285" s="295"/>
      <c r="B285" s="264" t="s">
        <v>220</v>
      </c>
      <c r="C285" s="265"/>
      <c r="D285" s="265"/>
      <c r="E285" s="265"/>
      <c r="F285" s="265"/>
      <c r="G285" s="266"/>
      <c r="H285" s="266"/>
      <c r="I285" s="180"/>
      <c r="J285" s="200"/>
      <c r="K285" s="295"/>
      <c r="L285" s="264" t="s">
        <v>220</v>
      </c>
      <c r="M285" s="265"/>
      <c r="N285" s="265"/>
      <c r="O285" s="265"/>
      <c r="P285" s="265"/>
      <c r="Q285" s="266"/>
      <c r="R285" s="266"/>
      <c r="S285" s="180"/>
      <c r="T285" s="298"/>
    </row>
    <row r="286" spans="1:20" ht="19.899999999999999" customHeight="1">
      <c r="A286" s="295"/>
      <c r="B286" s="262" t="s">
        <v>331</v>
      </c>
      <c r="C286" s="265"/>
      <c r="D286" s="265"/>
      <c r="E286" s="265"/>
      <c r="F286" s="265"/>
      <c r="G286" s="266"/>
      <c r="H286" s="266"/>
      <c r="I286" s="180"/>
      <c r="J286" s="200"/>
      <c r="K286" s="295"/>
      <c r="L286" s="262" t="s">
        <v>320</v>
      </c>
      <c r="M286" s="265"/>
      <c r="N286" s="265"/>
      <c r="O286" s="265"/>
      <c r="P286" s="265"/>
      <c r="Q286" s="266"/>
      <c r="R286" s="266"/>
      <c r="S286" s="180"/>
      <c r="T286" s="298"/>
    </row>
    <row r="287" spans="1:20" ht="19.899999999999999" customHeight="1">
      <c r="A287" s="295"/>
      <c r="B287" s="272" t="s">
        <v>321</v>
      </c>
      <c r="C287" s="273"/>
      <c r="D287" s="273"/>
      <c r="E287" s="273"/>
      <c r="F287" s="273"/>
      <c r="G287" s="274"/>
      <c r="H287" s="274"/>
      <c r="I287" s="275"/>
      <c r="J287" s="276"/>
      <c r="K287" s="295"/>
      <c r="L287" s="272" t="s">
        <v>321</v>
      </c>
      <c r="M287" s="273"/>
      <c r="N287" s="273"/>
      <c r="O287" s="273"/>
      <c r="P287" s="273"/>
      <c r="Q287" s="274"/>
      <c r="R287" s="274"/>
      <c r="S287" s="275"/>
      <c r="T287" s="298"/>
    </row>
    <row r="288" spans="1:20" ht="19.899999999999999" customHeight="1">
      <c r="A288" s="295"/>
      <c r="B288" s="267" t="s">
        <v>370</v>
      </c>
      <c r="C288" s="268"/>
      <c r="D288" s="268"/>
      <c r="E288" s="268"/>
      <c r="F288" s="268"/>
      <c r="G288" s="269"/>
      <c r="H288" s="269"/>
      <c r="I288" s="270"/>
      <c r="J288" s="271"/>
      <c r="K288" s="297"/>
      <c r="L288" s="267" t="s">
        <v>370</v>
      </c>
      <c r="M288" s="268"/>
      <c r="N288" s="268"/>
      <c r="O288" s="268"/>
      <c r="P288" s="268"/>
      <c r="Q288" s="269"/>
      <c r="R288" s="269"/>
      <c r="S288" s="270"/>
      <c r="T288" s="298"/>
    </row>
  </sheetData>
  <sheetProtection sheet="1" objects="1" scenarios="1"/>
  <mergeCells count="576">
    <mergeCell ref="C254:G254"/>
    <mergeCell ref="M254:Q254"/>
    <mergeCell ref="C255:I255"/>
    <mergeCell ref="M255:S255"/>
    <mergeCell ref="D256:F256"/>
    <mergeCell ref="N256:P256"/>
    <mergeCell ref="G245:I245"/>
    <mergeCell ref="N245:P245"/>
    <mergeCell ref="Q245:S245"/>
    <mergeCell ref="C247:D248"/>
    <mergeCell ref="E247:E248"/>
    <mergeCell ref="F247:F248"/>
    <mergeCell ref="G247:H247"/>
    <mergeCell ref="I247:I248"/>
    <mergeCell ref="M247:N248"/>
    <mergeCell ref="O247:O248"/>
    <mergeCell ref="P247:P248"/>
    <mergeCell ref="Q247:R247"/>
    <mergeCell ref="S247:S248"/>
    <mergeCell ref="Q248:R248"/>
    <mergeCell ref="G248:H248"/>
    <mergeCell ref="D245:F245"/>
    <mergeCell ref="G256:I256"/>
    <mergeCell ref="Q256:S256"/>
    <mergeCell ref="M223:N224"/>
    <mergeCell ref="Q224:R224"/>
    <mergeCell ref="D221:F221"/>
    <mergeCell ref="C242:G242"/>
    <mergeCell ref="M242:Q242"/>
    <mergeCell ref="C243:I243"/>
    <mergeCell ref="M243:S243"/>
    <mergeCell ref="O235:O236"/>
    <mergeCell ref="P235:P236"/>
    <mergeCell ref="Q235:R235"/>
    <mergeCell ref="S235:S236"/>
    <mergeCell ref="G236:H236"/>
    <mergeCell ref="Q236:R236"/>
    <mergeCell ref="C235:D236"/>
    <mergeCell ref="E235:E236"/>
    <mergeCell ref="F235:F236"/>
    <mergeCell ref="G235:H235"/>
    <mergeCell ref="I235:I236"/>
    <mergeCell ref="M235:N236"/>
    <mergeCell ref="M231:S231"/>
    <mergeCell ref="G221:I221"/>
    <mergeCell ref="N221:P221"/>
    <mergeCell ref="Q221:S221"/>
    <mergeCell ref="C223:D224"/>
    <mergeCell ref="D209:F209"/>
    <mergeCell ref="G209:I209"/>
    <mergeCell ref="N209:P209"/>
    <mergeCell ref="Q209:S209"/>
    <mergeCell ref="C211:D212"/>
    <mergeCell ref="E211:E212"/>
    <mergeCell ref="F211:F212"/>
    <mergeCell ref="G211:H211"/>
    <mergeCell ref="I211:I212"/>
    <mergeCell ref="M211:N212"/>
    <mergeCell ref="C218:G218"/>
    <mergeCell ref="M218:Q218"/>
    <mergeCell ref="C219:I219"/>
    <mergeCell ref="M219:S219"/>
    <mergeCell ref="O211:O212"/>
    <mergeCell ref="P211:P212"/>
    <mergeCell ref="Q211:R211"/>
    <mergeCell ref="S211:S212"/>
    <mergeCell ref="G212:H212"/>
    <mergeCell ref="Q212:R212"/>
    <mergeCell ref="D197:F197"/>
    <mergeCell ref="G197:I197"/>
    <mergeCell ref="N197:P197"/>
    <mergeCell ref="Q197:S197"/>
    <mergeCell ref="C199:D200"/>
    <mergeCell ref="E199:E200"/>
    <mergeCell ref="F199:F200"/>
    <mergeCell ref="G199:H199"/>
    <mergeCell ref="I199:I200"/>
    <mergeCell ref="M199:N200"/>
    <mergeCell ref="C206:G206"/>
    <mergeCell ref="M206:Q206"/>
    <mergeCell ref="C207:I207"/>
    <mergeCell ref="M207:S207"/>
    <mergeCell ref="D208:F208"/>
    <mergeCell ref="N208:P208"/>
    <mergeCell ref="Q199:R199"/>
    <mergeCell ref="S199:S200"/>
    <mergeCell ref="G200:H200"/>
    <mergeCell ref="Q200:R200"/>
    <mergeCell ref="G208:I208"/>
    <mergeCell ref="Q208:S208"/>
    <mergeCell ref="C194:G194"/>
    <mergeCell ref="M194:Q194"/>
    <mergeCell ref="C195:I195"/>
    <mergeCell ref="M195:S195"/>
    <mergeCell ref="D196:F196"/>
    <mergeCell ref="N196:P196"/>
    <mergeCell ref="Q187:R187"/>
    <mergeCell ref="S187:S188"/>
    <mergeCell ref="G188:H188"/>
    <mergeCell ref="Q188:R188"/>
    <mergeCell ref="F187:F188"/>
    <mergeCell ref="G187:H187"/>
    <mergeCell ref="I187:I188"/>
    <mergeCell ref="M187:N188"/>
    <mergeCell ref="O187:O188"/>
    <mergeCell ref="P187:P188"/>
    <mergeCell ref="C187:D188"/>
    <mergeCell ref="E187:E188"/>
    <mergeCell ref="G196:I196"/>
    <mergeCell ref="Q196:S196"/>
    <mergeCell ref="D173:F173"/>
    <mergeCell ref="G173:I173"/>
    <mergeCell ref="N173:P173"/>
    <mergeCell ref="Q173:S173"/>
    <mergeCell ref="C175:D176"/>
    <mergeCell ref="E175:E176"/>
    <mergeCell ref="F175:F176"/>
    <mergeCell ref="I175:I176"/>
    <mergeCell ref="M175:N176"/>
    <mergeCell ref="O175:O176"/>
    <mergeCell ref="Q175:R175"/>
    <mergeCell ref="S175:S176"/>
    <mergeCell ref="G175:H175"/>
    <mergeCell ref="D184:F184"/>
    <mergeCell ref="N184:P184"/>
    <mergeCell ref="D185:F185"/>
    <mergeCell ref="G185:I185"/>
    <mergeCell ref="N185:P185"/>
    <mergeCell ref="Q185:S185"/>
    <mergeCell ref="Q176:R176"/>
    <mergeCell ref="C182:G182"/>
    <mergeCell ref="M182:Q182"/>
    <mergeCell ref="C183:I183"/>
    <mergeCell ref="M183:S183"/>
    <mergeCell ref="P175:P176"/>
    <mergeCell ref="G176:H176"/>
    <mergeCell ref="G184:I184"/>
    <mergeCell ref="Q184:S184"/>
    <mergeCell ref="D161:F161"/>
    <mergeCell ref="G161:I161"/>
    <mergeCell ref="N161:P161"/>
    <mergeCell ref="Q161:S161"/>
    <mergeCell ref="C163:D164"/>
    <mergeCell ref="E163:E164"/>
    <mergeCell ref="F163:F164"/>
    <mergeCell ref="G163:H163"/>
    <mergeCell ref="I163:I164"/>
    <mergeCell ref="M163:N164"/>
    <mergeCell ref="C170:G170"/>
    <mergeCell ref="M170:Q170"/>
    <mergeCell ref="C171:I171"/>
    <mergeCell ref="M171:S171"/>
    <mergeCell ref="O163:O164"/>
    <mergeCell ref="P163:P164"/>
    <mergeCell ref="Q163:R163"/>
    <mergeCell ref="S163:S164"/>
    <mergeCell ref="G164:H164"/>
    <mergeCell ref="Q164:R164"/>
    <mergeCell ref="D149:F149"/>
    <mergeCell ref="G149:I149"/>
    <mergeCell ref="N149:P149"/>
    <mergeCell ref="Q149:S149"/>
    <mergeCell ref="C151:D152"/>
    <mergeCell ref="E151:E152"/>
    <mergeCell ref="F151:F152"/>
    <mergeCell ref="G151:H151"/>
    <mergeCell ref="I151:I152"/>
    <mergeCell ref="M151:N152"/>
    <mergeCell ref="C158:G158"/>
    <mergeCell ref="M158:Q158"/>
    <mergeCell ref="C159:I159"/>
    <mergeCell ref="M159:S159"/>
    <mergeCell ref="O151:O152"/>
    <mergeCell ref="P151:P152"/>
    <mergeCell ref="Q151:R151"/>
    <mergeCell ref="S151:S152"/>
    <mergeCell ref="G152:H152"/>
    <mergeCell ref="Q152:R152"/>
    <mergeCell ref="D137:F137"/>
    <mergeCell ref="G137:I137"/>
    <mergeCell ref="N137:P137"/>
    <mergeCell ref="Q137:S137"/>
    <mergeCell ref="C139:D140"/>
    <mergeCell ref="E139:E140"/>
    <mergeCell ref="F139:F140"/>
    <mergeCell ref="G139:H139"/>
    <mergeCell ref="I139:I140"/>
    <mergeCell ref="M139:N140"/>
    <mergeCell ref="C146:G146"/>
    <mergeCell ref="M146:Q146"/>
    <mergeCell ref="C147:I147"/>
    <mergeCell ref="M147:S147"/>
    <mergeCell ref="D148:F148"/>
    <mergeCell ref="N148:P148"/>
    <mergeCell ref="Q139:R139"/>
    <mergeCell ref="S139:S140"/>
    <mergeCell ref="G140:H140"/>
    <mergeCell ref="Q140:R140"/>
    <mergeCell ref="Q148:S148"/>
    <mergeCell ref="G148:I148"/>
    <mergeCell ref="P139:P140"/>
    <mergeCell ref="C134:G134"/>
    <mergeCell ref="M134:Q134"/>
    <mergeCell ref="C135:I135"/>
    <mergeCell ref="M135:S135"/>
    <mergeCell ref="D136:F136"/>
    <mergeCell ref="N136:P136"/>
    <mergeCell ref="Q127:R127"/>
    <mergeCell ref="S127:S128"/>
    <mergeCell ref="G128:H128"/>
    <mergeCell ref="Q128:R128"/>
    <mergeCell ref="F127:F128"/>
    <mergeCell ref="G127:H127"/>
    <mergeCell ref="I127:I128"/>
    <mergeCell ref="M127:N128"/>
    <mergeCell ref="O127:O128"/>
    <mergeCell ref="P127:P128"/>
    <mergeCell ref="Q136:S136"/>
    <mergeCell ref="C127:D128"/>
    <mergeCell ref="E127:E128"/>
    <mergeCell ref="C115:D116"/>
    <mergeCell ref="E115:E116"/>
    <mergeCell ref="F115:F116"/>
    <mergeCell ref="I115:I116"/>
    <mergeCell ref="M115:N116"/>
    <mergeCell ref="O115:O116"/>
    <mergeCell ref="Q115:R115"/>
    <mergeCell ref="S115:S116"/>
    <mergeCell ref="D124:F124"/>
    <mergeCell ref="N124:P124"/>
    <mergeCell ref="G115:H115"/>
    <mergeCell ref="P115:P116"/>
    <mergeCell ref="G116:H116"/>
    <mergeCell ref="G124:I124"/>
    <mergeCell ref="N88:P88"/>
    <mergeCell ref="N77:P77"/>
    <mergeCell ref="Q77:S77"/>
    <mergeCell ref="M79:N80"/>
    <mergeCell ref="Q103:R103"/>
    <mergeCell ref="S103:S104"/>
    <mergeCell ref="G104:H104"/>
    <mergeCell ref="Q104:R104"/>
    <mergeCell ref="C103:D104"/>
    <mergeCell ref="E103:E104"/>
    <mergeCell ref="F103:F104"/>
    <mergeCell ref="G103:H103"/>
    <mergeCell ref="I103:I104"/>
    <mergeCell ref="M103:N104"/>
    <mergeCell ref="P91:P92"/>
    <mergeCell ref="Q91:R91"/>
    <mergeCell ref="S91:S92"/>
    <mergeCell ref="C86:G86"/>
    <mergeCell ref="M86:Q86"/>
    <mergeCell ref="C87:I87"/>
    <mergeCell ref="Q67:R67"/>
    <mergeCell ref="Q79:R79"/>
    <mergeCell ref="S79:S80"/>
    <mergeCell ref="Q80:R80"/>
    <mergeCell ref="P79:P80"/>
    <mergeCell ref="G80:H80"/>
    <mergeCell ref="C79:D80"/>
    <mergeCell ref="E79:E80"/>
    <mergeCell ref="F79:F80"/>
    <mergeCell ref="G79:H79"/>
    <mergeCell ref="I79:I80"/>
    <mergeCell ref="S67:S68"/>
    <mergeCell ref="G68:H68"/>
    <mergeCell ref="Q68:R68"/>
    <mergeCell ref="C74:G74"/>
    <mergeCell ref="M74:Q74"/>
    <mergeCell ref="I67:I68"/>
    <mergeCell ref="M67:N68"/>
    <mergeCell ref="O67:O68"/>
    <mergeCell ref="P67:P68"/>
    <mergeCell ref="G43:H43"/>
    <mergeCell ref="I43:I44"/>
    <mergeCell ref="M43:N44"/>
    <mergeCell ref="S55:S56"/>
    <mergeCell ref="Q56:R56"/>
    <mergeCell ref="E55:E56"/>
    <mergeCell ref="F55:F56"/>
    <mergeCell ref="G55:H55"/>
    <mergeCell ref="I55:I56"/>
    <mergeCell ref="M55:N56"/>
    <mergeCell ref="O55:O56"/>
    <mergeCell ref="P55:P56"/>
    <mergeCell ref="G52:I52"/>
    <mergeCell ref="Q52:S52"/>
    <mergeCell ref="Q43:R43"/>
    <mergeCell ref="S43:S44"/>
    <mergeCell ref="G44:H44"/>
    <mergeCell ref="Q44:R44"/>
    <mergeCell ref="D52:F52"/>
    <mergeCell ref="N52:P52"/>
    <mergeCell ref="C50:G50"/>
    <mergeCell ref="M50:Q50"/>
    <mergeCell ref="C51:I51"/>
    <mergeCell ref="M51:S51"/>
    <mergeCell ref="D40:F40"/>
    <mergeCell ref="N40:P40"/>
    <mergeCell ref="D28:F28"/>
    <mergeCell ref="G28:I28"/>
    <mergeCell ref="N28:P28"/>
    <mergeCell ref="Q28:S28"/>
    <mergeCell ref="O31:O32"/>
    <mergeCell ref="P31:P32"/>
    <mergeCell ref="Q31:R31"/>
    <mergeCell ref="S31:S32"/>
    <mergeCell ref="G32:H32"/>
    <mergeCell ref="Q32:R32"/>
    <mergeCell ref="C31:D32"/>
    <mergeCell ref="E31:E32"/>
    <mergeCell ref="F31:F32"/>
    <mergeCell ref="G31:H31"/>
    <mergeCell ref="G40:I40"/>
    <mergeCell ref="Q40:S40"/>
    <mergeCell ref="C39:I39"/>
    <mergeCell ref="C38:G38"/>
    <mergeCell ref="M38:Q38"/>
    <mergeCell ref="M39:S39"/>
    <mergeCell ref="E19:E20"/>
    <mergeCell ref="F19:F20"/>
    <mergeCell ref="G19:H19"/>
    <mergeCell ref="I19:I20"/>
    <mergeCell ref="M19:N20"/>
    <mergeCell ref="G16:I16"/>
    <mergeCell ref="Q16:S16"/>
    <mergeCell ref="N29:P29"/>
    <mergeCell ref="Q29:S29"/>
    <mergeCell ref="C26:G26"/>
    <mergeCell ref="M26:Q26"/>
    <mergeCell ref="C27:I27"/>
    <mergeCell ref="M27:S27"/>
    <mergeCell ref="N17:P17"/>
    <mergeCell ref="Q17:S17"/>
    <mergeCell ref="D29:F29"/>
    <mergeCell ref="G29:I29"/>
    <mergeCell ref="C43:D44"/>
    <mergeCell ref="E43:E44"/>
    <mergeCell ref="F43:F44"/>
    <mergeCell ref="O7:O8"/>
    <mergeCell ref="P7:P8"/>
    <mergeCell ref="Q7:R7"/>
    <mergeCell ref="S7:S8"/>
    <mergeCell ref="G8:H8"/>
    <mergeCell ref="Q8:R8"/>
    <mergeCell ref="C7:D8"/>
    <mergeCell ref="E7:E8"/>
    <mergeCell ref="I31:I32"/>
    <mergeCell ref="M31:N32"/>
    <mergeCell ref="O19:O20"/>
    <mergeCell ref="P19:P20"/>
    <mergeCell ref="Q19:R19"/>
    <mergeCell ref="S19:S20"/>
    <mergeCell ref="G20:H20"/>
    <mergeCell ref="Q20:R20"/>
    <mergeCell ref="C19:D20"/>
    <mergeCell ref="D16:F16"/>
    <mergeCell ref="N16:P16"/>
    <mergeCell ref="D17:F17"/>
    <mergeCell ref="G17:I17"/>
    <mergeCell ref="C63:I63"/>
    <mergeCell ref="M63:S63"/>
    <mergeCell ref="G53:I53"/>
    <mergeCell ref="N53:P53"/>
    <mergeCell ref="Q53:S53"/>
    <mergeCell ref="C55:D56"/>
    <mergeCell ref="Q55:R55"/>
    <mergeCell ref="C62:G62"/>
    <mergeCell ref="M62:Q62"/>
    <mergeCell ref="G56:H56"/>
    <mergeCell ref="D53:F53"/>
    <mergeCell ref="C2:G2"/>
    <mergeCell ref="M2:Q2"/>
    <mergeCell ref="C14:G14"/>
    <mergeCell ref="M14:Q14"/>
    <mergeCell ref="C15:I15"/>
    <mergeCell ref="M15:S15"/>
    <mergeCell ref="C3:I3"/>
    <mergeCell ref="M3:S3"/>
    <mergeCell ref="D4:F4"/>
    <mergeCell ref="N4:P4"/>
    <mergeCell ref="D5:F5"/>
    <mergeCell ref="G5:I5"/>
    <mergeCell ref="N5:P5"/>
    <mergeCell ref="Q5:S5"/>
    <mergeCell ref="G4:I4"/>
    <mergeCell ref="Q4:S4"/>
    <mergeCell ref="F7:F8"/>
    <mergeCell ref="G7:H7"/>
    <mergeCell ref="I7:I8"/>
    <mergeCell ref="M7:N8"/>
    <mergeCell ref="G125:I125"/>
    <mergeCell ref="N125:P125"/>
    <mergeCell ref="N89:P89"/>
    <mergeCell ref="M87:S87"/>
    <mergeCell ref="N172:P172"/>
    <mergeCell ref="N160:P160"/>
    <mergeCell ref="G160:I160"/>
    <mergeCell ref="G136:I136"/>
    <mergeCell ref="D89:F89"/>
    <mergeCell ref="Q101:S101"/>
    <mergeCell ref="D100:F100"/>
    <mergeCell ref="D101:F101"/>
    <mergeCell ref="D113:F113"/>
    <mergeCell ref="G113:I113"/>
    <mergeCell ref="N113:P113"/>
    <mergeCell ref="Q113:S113"/>
    <mergeCell ref="Q125:S125"/>
    <mergeCell ref="Q116:R116"/>
    <mergeCell ref="C122:G122"/>
    <mergeCell ref="M122:Q122"/>
    <mergeCell ref="C123:I123"/>
    <mergeCell ref="M123:S123"/>
    <mergeCell ref="Q124:S124"/>
    <mergeCell ref="D88:F88"/>
    <mergeCell ref="D64:F64"/>
    <mergeCell ref="N64:P64"/>
    <mergeCell ref="D65:F65"/>
    <mergeCell ref="G65:I65"/>
    <mergeCell ref="N65:P65"/>
    <mergeCell ref="O79:O80"/>
    <mergeCell ref="O103:O104"/>
    <mergeCell ref="P103:P104"/>
    <mergeCell ref="C75:I75"/>
    <mergeCell ref="D76:F76"/>
    <mergeCell ref="D77:F77"/>
    <mergeCell ref="G77:I77"/>
    <mergeCell ref="M75:S75"/>
    <mergeCell ref="N76:P76"/>
    <mergeCell ref="C67:D68"/>
    <mergeCell ref="E67:E68"/>
    <mergeCell ref="F67:F68"/>
    <mergeCell ref="G67:H67"/>
    <mergeCell ref="Q65:S65"/>
    <mergeCell ref="Q89:S89"/>
    <mergeCell ref="C99:I99"/>
    <mergeCell ref="G89:I89"/>
    <mergeCell ref="G64:I64"/>
    <mergeCell ref="Q64:S64"/>
    <mergeCell ref="Q160:S160"/>
    <mergeCell ref="G172:I172"/>
    <mergeCell ref="Q172:S172"/>
    <mergeCell ref="G92:H92"/>
    <mergeCell ref="Q92:R92"/>
    <mergeCell ref="C91:D92"/>
    <mergeCell ref="E91:E92"/>
    <mergeCell ref="F91:F92"/>
    <mergeCell ref="G91:H91"/>
    <mergeCell ref="I91:I92"/>
    <mergeCell ref="M91:N92"/>
    <mergeCell ref="C110:G110"/>
    <mergeCell ref="M110:Q110"/>
    <mergeCell ref="C111:I111"/>
    <mergeCell ref="M111:S111"/>
    <mergeCell ref="D160:F160"/>
    <mergeCell ref="O139:O140"/>
    <mergeCell ref="N112:P112"/>
    <mergeCell ref="N100:P100"/>
    <mergeCell ref="G101:I101"/>
    <mergeCell ref="N101:P101"/>
    <mergeCell ref="D172:F172"/>
    <mergeCell ref="D112:F112"/>
    <mergeCell ref="D125:F125"/>
    <mergeCell ref="D41:F41"/>
    <mergeCell ref="G41:I41"/>
    <mergeCell ref="N41:P41"/>
    <mergeCell ref="Q41:S41"/>
    <mergeCell ref="O43:O44"/>
    <mergeCell ref="P43:P44"/>
    <mergeCell ref="D281:F281"/>
    <mergeCell ref="G281:I281"/>
    <mergeCell ref="N281:P281"/>
    <mergeCell ref="Q281:S281"/>
    <mergeCell ref="G76:I76"/>
    <mergeCell ref="Q76:S76"/>
    <mergeCell ref="G88:I88"/>
    <mergeCell ref="Q88:S88"/>
    <mergeCell ref="G100:I100"/>
    <mergeCell ref="Q100:S100"/>
    <mergeCell ref="G112:I112"/>
    <mergeCell ref="Q112:S112"/>
    <mergeCell ref="O199:O200"/>
    <mergeCell ref="P199:P200"/>
    <mergeCell ref="M99:S99"/>
    <mergeCell ref="C98:G98"/>
    <mergeCell ref="M98:Q98"/>
    <mergeCell ref="O91:O92"/>
    <mergeCell ref="C278:G278"/>
    <mergeCell ref="M278:Q278"/>
    <mergeCell ref="C279:I279"/>
    <mergeCell ref="M279:S279"/>
    <mergeCell ref="Q259:R259"/>
    <mergeCell ref="S259:S260"/>
    <mergeCell ref="G260:H260"/>
    <mergeCell ref="Q260:R260"/>
    <mergeCell ref="D257:F257"/>
    <mergeCell ref="G257:I257"/>
    <mergeCell ref="I271:I272"/>
    <mergeCell ref="M271:N272"/>
    <mergeCell ref="N257:P257"/>
    <mergeCell ref="Q257:S257"/>
    <mergeCell ref="C259:D260"/>
    <mergeCell ref="E259:E260"/>
    <mergeCell ref="F259:F260"/>
    <mergeCell ref="G259:H259"/>
    <mergeCell ref="I259:I260"/>
    <mergeCell ref="M259:N260"/>
    <mergeCell ref="O259:O260"/>
    <mergeCell ref="P259:P260"/>
    <mergeCell ref="G268:I268"/>
    <mergeCell ref="Q268:S268"/>
    <mergeCell ref="D244:F244"/>
    <mergeCell ref="N244:P244"/>
    <mergeCell ref="N220:P220"/>
    <mergeCell ref="D220:F220"/>
    <mergeCell ref="O223:O224"/>
    <mergeCell ref="P223:P224"/>
    <mergeCell ref="Q223:R223"/>
    <mergeCell ref="S223:S224"/>
    <mergeCell ref="G224:H224"/>
    <mergeCell ref="Q220:S220"/>
    <mergeCell ref="G232:I232"/>
    <mergeCell ref="Q232:S232"/>
    <mergeCell ref="G244:I244"/>
    <mergeCell ref="Q244:S244"/>
    <mergeCell ref="D232:F232"/>
    <mergeCell ref="N232:P232"/>
    <mergeCell ref="D233:F233"/>
    <mergeCell ref="G233:I233"/>
    <mergeCell ref="N233:P233"/>
    <mergeCell ref="Q233:S233"/>
    <mergeCell ref="C230:G230"/>
    <mergeCell ref="M230:Q230"/>
    <mergeCell ref="G220:I220"/>
    <mergeCell ref="C231:I231"/>
    <mergeCell ref="D268:F268"/>
    <mergeCell ref="N268:P268"/>
    <mergeCell ref="O271:O272"/>
    <mergeCell ref="P271:P272"/>
    <mergeCell ref="Q271:R271"/>
    <mergeCell ref="S271:S272"/>
    <mergeCell ref="G272:H272"/>
    <mergeCell ref="Q272:R272"/>
    <mergeCell ref="D269:F269"/>
    <mergeCell ref="G269:I269"/>
    <mergeCell ref="N269:P269"/>
    <mergeCell ref="Q269:S269"/>
    <mergeCell ref="C271:D272"/>
    <mergeCell ref="E271:E272"/>
    <mergeCell ref="F271:F272"/>
    <mergeCell ref="G271:H271"/>
    <mergeCell ref="E223:E224"/>
    <mergeCell ref="F223:F224"/>
    <mergeCell ref="G223:H223"/>
    <mergeCell ref="I223:I224"/>
    <mergeCell ref="S283:S284"/>
    <mergeCell ref="G284:H284"/>
    <mergeCell ref="Q284:R284"/>
    <mergeCell ref="C283:D284"/>
    <mergeCell ref="E283:E284"/>
    <mergeCell ref="F283:F284"/>
    <mergeCell ref="G283:H283"/>
    <mergeCell ref="I283:I284"/>
    <mergeCell ref="M283:N284"/>
    <mergeCell ref="O283:O284"/>
    <mergeCell ref="P283:P284"/>
    <mergeCell ref="Q283:R283"/>
    <mergeCell ref="D280:F280"/>
    <mergeCell ref="G280:I280"/>
    <mergeCell ref="N280:P280"/>
    <mergeCell ref="Q280:S280"/>
    <mergeCell ref="C266:G266"/>
    <mergeCell ref="M266:Q266"/>
    <mergeCell ref="C267:I267"/>
    <mergeCell ref="M267:S267"/>
  </mergeCells>
  <phoneticPr fontId="40"/>
  <dataValidations count="1">
    <dataValidation imeMode="off" allowBlank="1" showInputMessage="1" showErrorMessage="1" sqref="E7:E8 O7:O8 E19:E20 O19:O20 E31:E32 O31:O32 E43:E44 O43:O44 E55:E56 O55:O56 E67:E68 O67:O68 E79:E80 O79:O80 E91:E92 O91:O92 E103:E104 O103:O104 E115:E116 O115:O116 E127:E128 O127:O128 E139:E140 O139:O140 E151:E152 O151:O152 E163:E164 O163:O164 E175:E176 O175:O176 E187:E188 O187:O188 E199:E200 O199:O200 E211:E212 O211:O212 E223:E224 O223:O224 E235:E236 O235:O236 E247:E248 O247:O248 E259:E260 O259:O260 E271:E272 O271:O272 E283:E284 O283:O284"/>
  </dataValidations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40" orientation="landscape" verticalDpi="0" r:id="rId1"/>
  <rowBreaks count="7" manualBreakCount="7">
    <brk id="36" max="19" man="1"/>
    <brk id="72" max="16383" man="1"/>
    <brk id="108" max="16383" man="1"/>
    <brk id="144" max="16383" man="1"/>
    <brk id="180" max="16383" man="1"/>
    <brk id="216" max="19" man="1"/>
    <brk id="2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>
    <tabColor rgb="FF92D050"/>
  </sheetPr>
  <dimension ref="A1:K20"/>
  <sheetViews>
    <sheetView workbookViewId="0">
      <selection activeCell="B8" sqref="B8:G10"/>
    </sheetView>
  </sheetViews>
  <sheetFormatPr defaultRowHeight="13.5"/>
  <cols>
    <col min="2" max="2" width="12.625" customWidth="1"/>
    <col min="3" max="5" width="14.625" customWidth="1"/>
    <col min="6" max="7" width="14.375" customWidth="1"/>
  </cols>
  <sheetData>
    <row r="1" spans="1:8" ht="41.45" customHeight="1"/>
    <row r="2" spans="1:8" ht="41.45" customHeight="1"/>
    <row r="3" spans="1:8" ht="30.6" customHeight="1">
      <c r="A3" s="245"/>
      <c r="B3" s="246"/>
      <c r="C3" s="246"/>
      <c r="D3" s="246"/>
      <c r="E3" s="246"/>
      <c r="F3" s="246"/>
      <c r="G3" s="246"/>
      <c r="H3" s="247"/>
    </row>
    <row r="4" spans="1:8" ht="24" customHeight="1" thickBot="1">
      <c r="A4" s="248"/>
      <c r="B4" s="508" t="s">
        <v>373</v>
      </c>
      <c r="C4" s="508"/>
      <c r="D4" s="508"/>
      <c r="E4" s="508"/>
      <c r="F4" s="508"/>
      <c r="G4" s="508"/>
      <c r="H4" s="249"/>
    </row>
    <row r="5" spans="1:8" ht="18.75">
      <c r="A5" s="248"/>
      <c r="B5" s="234"/>
      <c r="C5" s="513" t="s">
        <v>276</v>
      </c>
      <c r="D5" s="514"/>
      <c r="E5" s="514"/>
      <c r="F5" s="506" t="s">
        <v>279</v>
      </c>
      <c r="G5" s="507"/>
      <c r="H5" s="249"/>
    </row>
    <row r="6" spans="1:8" ht="14.45" customHeight="1">
      <c r="A6" s="248"/>
      <c r="B6" s="235" t="s">
        <v>274</v>
      </c>
      <c r="C6" s="515"/>
      <c r="D6" s="516"/>
      <c r="E6" s="516"/>
      <c r="F6" s="519" t="str">
        <f>IF(③リレー情報確認!R14=0,"",③リレー情報確認!R8)</f>
        <v/>
      </c>
      <c r="G6" s="520"/>
      <c r="H6" s="249"/>
    </row>
    <row r="7" spans="1:8" ht="19.5" thickBot="1">
      <c r="A7" s="248"/>
      <c r="B7" s="236"/>
      <c r="C7" s="517"/>
      <c r="D7" s="518"/>
      <c r="E7" s="518"/>
      <c r="F7" s="521"/>
      <c r="G7" s="522"/>
      <c r="H7" s="249"/>
    </row>
    <row r="8" spans="1:8" ht="13.15" customHeight="1">
      <c r="A8" s="248"/>
      <c r="B8" s="497" t="str">
        <f>IF(③リレー情報確認!R14=0,"",③リレー情報確認!J1)</f>
        <v/>
      </c>
      <c r="C8" s="498"/>
      <c r="D8" s="498"/>
      <c r="E8" s="498"/>
      <c r="F8" s="498"/>
      <c r="G8" s="499"/>
      <c r="H8" s="249"/>
    </row>
    <row r="9" spans="1:8" ht="13.15" customHeight="1">
      <c r="A9" s="248"/>
      <c r="B9" s="500"/>
      <c r="C9" s="501"/>
      <c r="D9" s="501"/>
      <c r="E9" s="501"/>
      <c r="F9" s="501"/>
      <c r="G9" s="502"/>
      <c r="H9" s="249"/>
    </row>
    <row r="10" spans="1:8" ht="13.9" customHeight="1" thickBot="1">
      <c r="A10" s="248"/>
      <c r="B10" s="503"/>
      <c r="C10" s="504"/>
      <c r="D10" s="504"/>
      <c r="E10" s="504"/>
      <c r="F10" s="504"/>
      <c r="G10" s="505"/>
      <c r="H10" s="249"/>
    </row>
    <row r="11" spans="1:8">
      <c r="A11" s="248"/>
      <c r="B11" s="237" t="s">
        <v>5</v>
      </c>
      <c r="C11" s="238" t="s">
        <v>275</v>
      </c>
      <c r="D11" s="239"/>
      <c r="E11" s="238"/>
      <c r="F11" s="240" t="s">
        <v>210</v>
      </c>
      <c r="G11" s="243"/>
      <c r="H11" s="249"/>
    </row>
    <row r="12" spans="1:8" ht="26.45" customHeight="1">
      <c r="A12" s="248"/>
      <c r="B12" s="241" t="str">
        <f>IF(③リレー情報確認!O8="","",③リレー情報確認!O8)</f>
        <v/>
      </c>
      <c r="C12" s="509" t="str">
        <f>IF(③リレー情報確認!P8="","",③リレー情報確認!P8)</f>
        <v/>
      </c>
      <c r="D12" s="510"/>
      <c r="E12" s="511"/>
      <c r="F12" s="509" t="str">
        <f>IF(C12="","",VLOOKUP(⑦リレー個票!B12,②選手情報入力!C:E,3,0))</f>
        <v/>
      </c>
      <c r="G12" s="512"/>
      <c r="H12" s="249"/>
    </row>
    <row r="13" spans="1:8" ht="26.45" customHeight="1">
      <c r="A13" s="248"/>
      <c r="B13" s="241" t="str">
        <f>IF(③リレー情報確認!O9="","",③リレー情報確認!O9)</f>
        <v/>
      </c>
      <c r="C13" s="509" t="str">
        <f>IF(③リレー情報確認!P9="","",③リレー情報確認!P9)</f>
        <v/>
      </c>
      <c r="D13" s="510"/>
      <c r="E13" s="511"/>
      <c r="F13" s="509" t="str">
        <f>IF(C13="","",VLOOKUP(⑦リレー個票!B13,②選手情報入力!C:E,3,0))</f>
        <v/>
      </c>
      <c r="G13" s="512"/>
      <c r="H13" s="249"/>
    </row>
    <row r="14" spans="1:8" ht="26.45" customHeight="1">
      <c r="A14" s="248"/>
      <c r="B14" s="241" t="str">
        <f>IF(③リレー情報確認!O10="","",③リレー情報確認!O10)</f>
        <v/>
      </c>
      <c r="C14" s="509" t="str">
        <f>IF(③リレー情報確認!P10="","",③リレー情報確認!P10)</f>
        <v/>
      </c>
      <c r="D14" s="510"/>
      <c r="E14" s="511"/>
      <c r="F14" s="509" t="str">
        <f>IF(C14="","",VLOOKUP(⑦リレー個票!B14,②選手情報入力!C:E,3,0))</f>
        <v/>
      </c>
      <c r="G14" s="512"/>
      <c r="H14" s="249"/>
    </row>
    <row r="15" spans="1:8" ht="26.45" customHeight="1">
      <c r="A15" s="248"/>
      <c r="B15" s="241" t="str">
        <f>IF(③リレー情報確認!O11="","",③リレー情報確認!O11)</f>
        <v/>
      </c>
      <c r="C15" s="509" t="str">
        <f>IF(③リレー情報確認!P11="","",③リレー情報確認!P11)</f>
        <v/>
      </c>
      <c r="D15" s="510"/>
      <c r="E15" s="511"/>
      <c r="F15" s="509" t="str">
        <f>IF(C15="","",VLOOKUP(⑦リレー個票!B15,②選手情報入力!C:E,3,0))</f>
        <v/>
      </c>
      <c r="G15" s="512"/>
      <c r="H15" s="249"/>
    </row>
    <row r="16" spans="1:8" ht="26.45" customHeight="1">
      <c r="A16" s="248"/>
      <c r="B16" s="241" t="str">
        <f>IF(③リレー情報確認!O12="","",③リレー情報確認!O12)</f>
        <v/>
      </c>
      <c r="C16" s="509" t="str">
        <f>IF(③リレー情報確認!P12="","",③リレー情報確認!P12)</f>
        <v/>
      </c>
      <c r="D16" s="510"/>
      <c r="E16" s="511"/>
      <c r="F16" s="509" t="str">
        <f>IF(C16="","",VLOOKUP(⑦リレー個票!B16,②選手情報入力!C:E,3,0))</f>
        <v/>
      </c>
      <c r="G16" s="512"/>
      <c r="H16" s="249"/>
    </row>
    <row r="17" spans="1:11" ht="26.45" customHeight="1" thickBot="1">
      <c r="A17" s="248"/>
      <c r="B17" s="242" t="str">
        <f>IF(③リレー情報確認!O13="","",③リレー情報確認!O13)</f>
        <v/>
      </c>
      <c r="C17" s="523" t="str">
        <f>IF(③リレー情報確認!P13="","",③リレー情報確認!P13)</f>
        <v/>
      </c>
      <c r="D17" s="524"/>
      <c r="E17" s="525"/>
      <c r="F17" s="523" t="str">
        <f>IF(C17="","",VLOOKUP(⑦リレー個票!B17,②選手情報入力!C:E,3,0))</f>
        <v/>
      </c>
      <c r="G17" s="526"/>
      <c r="H17" s="249"/>
      <c r="K17" s="244"/>
    </row>
    <row r="18" spans="1:11" ht="14.25">
      <c r="A18" s="248"/>
      <c r="B18" s="250"/>
      <c r="C18" s="251"/>
      <c r="D18" s="251"/>
      <c r="E18" s="251"/>
      <c r="F18" s="251"/>
      <c r="G18" s="251"/>
      <c r="H18" s="249"/>
    </row>
    <row r="19" spans="1:11">
      <c r="A19" s="248"/>
      <c r="B19" s="32"/>
      <c r="C19" s="32"/>
      <c r="D19" s="32"/>
      <c r="E19" s="32"/>
      <c r="F19" s="32"/>
      <c r="G19" s="32"/>
      <c r="H19" s="249"/>
    </row>
    <row r="20" spans="1:11">
      <c r="A20" s="252"/>
      <c r="B20" s="253"/>
      <c r="C20" s="253"/>
      <c r="D20" s="253"/>
      <c r="E20" s="253"/>
      <c r="F20" s="253"/>
      <c r="G20" s="253"/>
      <c r="H20" s="254"/>
    </row>
  </sheetData>
  <sheetProtection password="CD83" sheet="1" objects="1" scenarios="1"/>
  <mergeCells count="17">
    <mergeCell ref="C17:E17"/>
    <mergeCell ref="F17:G17"/>
    <mergeCell ref="C14:E14"/>
    <mergeCell ref="F14:G14"/>
    <mergeCell ref="C15:E15"/>
    <mergeCell ref="F15:G15"/>
    <mergeCell ref="B8:G10"/>
    <mergeCell ref="F5:G5"/>
    <mergeCell ref="B4:G4"/>
    <mergeCell ref="C16:E16"/>
    <mergeCell ref="F16:G16"/>
    <mergeCell ref="C12:E12"/>
    <mergeCell ref="F12:G12"/>
    <mergeCell ref="C13:E13"/>
    <mergeCell ref="F13:G13"/>
    <mergeCell ref="C5:E7"/>
    <mergeCell ref="F6:G7"/>
  </mergeCells>
  <phoneticPr fontId="40"/>
  <dataValidations count="1">
    <dataValidation imeMode="off" allowBlank="1" showInputMessage="1" showErrorMessage="1" sqref="B12:B17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"/>
  <sheetViews>
    <sheetView workbookViewId="0"/>
  </sheetViews>
  <sheetFormatPr defaultRowHeight="13.5"/>
  <sheetData/>
  <sheetProtection selectLockedCells="1" selectUn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注意事項</vt:lpstr>
      <vt:lpstr>①団体情報入力</vt:lpstr>
      <vt:lpstr>②選手情報入力</vt:lpstr>
      <vt:lpstr>③リレー情報確認</vt:lpstr>
      <vt:lpstr>④種目別人数</vt:lpstr>
      <vt:lpstr>⑤申込一覧表</vt:lpstr>
      <vt:lpstr>⑥個票</vt:lpstr>
      <vt:lpstr>⑦リレー個票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⑥個票!Print_Area</vt:lpstr>
      <vt:lpstr>種目情報!Print_Area</vt:lpstr>
      <vt:lpstr>⑤申込一覧表!Print_Titles</vt:lpstr>
      <vt:lpstr>一般</vt:lpstr>
      <vt:lpstr>高校</vt:lpstr>
      <vt:lpstr>中学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user</cp:lastModifiedBy>
  <cp:lastPrinted>2016-05-24T08:42:22Z</cp:lastPrinted>
  <dcterms:created xsi:type="dcterms:W3CDTF">2013-01-03T14:12:28Z</dcterms:created>
  <dcterms:modified xsi:type="dcterms:W3CDTF">2017-05-29T06:27:07Z</dcterms:modified>
</cp:coreProperties>
</file>